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8420" windowHeight="11640" tabRatio="722" activeTab="6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1'!$O$20:$P$63</definedName>
    <definedName name="data_r_2">'Раздел 2'!$O$20:$AA$72</definedName>
    <definedName name="data_r_3">'Раздел 3'!$O$20:$U$52</definedName>
    <definedName name="data_r_4">'Раздел 4'!$O$20:$T$64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azdel_01">'Раздел 1'!$P$20:$P$63</definedName>
    <definedName name="razdel_02">'Раздел 2'!$P$20:$AA$72</definedName>
    <definedName name="razdel_03">'Раздел 3'!$P$20:$U$52</definedName>
    <definedName name="razdel_04">'Раздел 4'!$P$20:$T$64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63" i="8"/>
  <c r="E1063" i="8"/>
  <c r="H36" i="8"/>
  <c r="E36" i="8" s="1"/>
  <c r="H1031" i="8"/>
  <c r="E1031" i="8"/>
  <c r="H12" i="8"/>
  <c r="E12" i="8" s="1"/>
  <c r="H759" i="8"/>
  <c r="E759" i="8" s="1"/>
  <c r="H652" i="8"/>
  <c r="E652" i="8" s="1"/>
  <c r="H1076" i="8"/>
  <c r="E1076" i="8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I49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<sst xmlns="http://schemas.openxmlformats.org/spreadsheetml/2006/main" count="1447" uniqueCount="1322">
  <si>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</si>
  <si>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</si>
  <si>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</si>
  <si>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</si>
  <si>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</si>
  <si>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</si>
  <si>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</si>
  <si>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</si>
  <si>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</si>
  <si>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</si>
  <si>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</si>
  <si>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</si>
  <si>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</si>
  <si>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</si>
  <si>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</si>
  <si>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</si>
  <si>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</si>
  <si>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</si>
  <si>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</si>
  <si>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</si>
  <si>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</si>
  <si>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</si>
  <si>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</si>
  <si>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</si>
  <si>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</si>
  <si>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</si>
  <si>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</si>
  <si>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</si>
  <si>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</si>
  <si>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</si>
  <si>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</si>
  <si>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</si>
  <si>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</si>
  <si>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</si>
  <si>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</si>
  <si>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</si>
  <si>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</si>
  <si>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</si>
  <si>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</si>
  <si>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</si>
  <si>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</si>
  <si>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</si>
  <si>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</si>
  <si>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</si>
  <si>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</si>
  <si>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</si>
  <si>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</si>
  <si>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</si>
  <si>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</si>
  <si>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</si>
  <si>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</si>
  <si>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</si>
  <si>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</si>
  <si>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</si>
  <si>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</si>
  <si>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</si>
  <si>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</si>
  <si>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</si>
  <si>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</si>
  <si>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</si>
  <si>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</si>
  <si>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</si>
  <si>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</si>
  <si>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</si>
  <si>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</si>
  <si>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</si>
  <si>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</si>
  <si>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</si>
  <si>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</si>
  <si>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</si>
  <si>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</si>
  <si>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</si>
  <si>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</si>
  <si>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</si>
  <si>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</si>
  <si>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</si>
  <si>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</si>
  <si>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</si>
  <si>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</si>
  <si>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</si>
  <si>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</si>
  <si>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</si>
  <si>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</si>
  <si>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</si>
  <si>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</si>
  <si>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</si>
  <si>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</si>
  <si>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</si>
  <si>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</si>
  <si>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</si>
  <si>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</si>
  <si>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</si>
  <si>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</si>
  <si>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</si>
  <si>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</si>
  <si>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</si>
  <si>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</si>
  <si>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</si>
  <si>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</si>
  <si>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</si>
  <si>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</si>
  <si>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</si>
  <si>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</si>
  <si>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</si>
  <si>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</si>
  <si>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</si>
  <si>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</si>
  <si>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</si>
  <si>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</si>
  <si>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</si>
  <si>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</si>
  <si>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</si>
  <si>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</si>
  <si>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</si>
  <si>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</si>
  <si>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</si>
  <si>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</si>
  <si>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</si>
  <si>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</si>
  <si>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</si>
  <si>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</si>
  <si>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</si>
  <si>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</si>
  <si>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</si>
  <si>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</si>
  <si>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</si>
  <si>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</si>
  <si>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</si>
  <si>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</si>
  <si>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</si>
  <si>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</si>
  <si>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</si>
  <si>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</si>
  <si>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</si>
  <si>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</si>
  <si>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</si>
  <si>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</si>
  <si>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</si>
  <si>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</si>
  <si>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</si>
  <si>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</si>
  <si>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</si>
  <si>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</si>
  <si>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</si>
  <si>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</si>
  <si>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</si>
  <si>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</si>
  <si>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</si>
  <si>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</si>
  <si>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</si>
  <si>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</si>
  <si>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</si>
  <si>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</si>
  <si>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</si>
  <si>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</si>
  <si>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</si>
  <si>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</si>
  <si>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</si>
  <si>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</si>
  <si>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</si>
  <si>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</si>
  <si>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</si>
  <si>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</si>
  <si>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</si>
  <si>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</si>
  <si>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</si>
  <si>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</si>
  <si>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</si>
  <si>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</si>
  <si>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</si>
  <si>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</si>
  <si>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</si>
  <si>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</si>
  <si>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</si>
  <si>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</si>
  <si>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</si>
  <si>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</si>
  <si>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>Общая численность специалистов по охране детства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</si>
  <si>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</si>
  <si>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</si>
  <si>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</si>
  <si>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</si>
  <si>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</si>
  <si>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</si>
  <si>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</si>
  <si>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</si>
  <si>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</si>
  <si>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</si>
  <si>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 xml:space="preserve">           усыновителей, опекунов, попечителей, приемных
           родителей, прошедших подготовку 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</si>
  <si>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</si>
  <si>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</si>
  <si>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</si>
  <si>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</si>
  <si>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</si>
  <si>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</si>
  <si>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</si>
  <si>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</si>
  <si>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</si>
  <si>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</si>
  <si>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</si>
  <si>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</si>
  <si>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</si>
  <si>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</si>
  <si>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</si>
  <si>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</si>
  <si>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</si>
  <si>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</si>
  <si>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</si>
  <si>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</si>
  <si>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</si>
  <si>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</si>
  <si>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</si>
  <si>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</si>
  <si>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</si>
  <si>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</si>
  <si>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</si>
  <si>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</si>
  <si>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</si>
  <si>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</si>
  <si>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</si>
  <si>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</si>
  <si>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</si>
  <si>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</si>
  <si>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</si>
  <si>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</si>
  <si>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</si>
  <si>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</si>
  <si>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</si>
  <si>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</si>
  <si>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</si>
  <si>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</si>
  <si>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</si>
  <si>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</si>
  <si>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</si>
  <si>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</si>
  <si>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</si>
  <si>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</si>
  <si>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</si>
  <si>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</si>
  <si>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</si>
  <si>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</si>
  <si>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</si>
  <si>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</si>
  <si>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</si>
  <si>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</si>
  <si>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</si>
  <si>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</si>
  <si>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</si>
  <si>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</si>
  <si>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</si>
  <si>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</si>
  <si>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</si>
  <si>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</si>
  <si>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</si>
  <si>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</si>
  <si>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</si>
  <si>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</si>
  <si>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</si>
  <si>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</si>
  <si>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</si>
  <si>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</si>
  <si>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</si>
  <si>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</si>
  <si>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</si>
  <si>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</si>
  <si>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</si>
  <si>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</si>
  <si>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</si>
  <si>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</si>
  <si>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</si>
  <si>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</si>
  <si>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</si>
  <si>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</si>
  <si>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</si>
  <si>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</si>
  <si>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</si>
  <si>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</si>
  <si>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</si>
  <si>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</si>
  <si>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</si>
  <si>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</si>
  <si>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</si>
  <si>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</si>
  <si>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</si>
  <si>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</si>
  <si>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</si>
  <si>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</si>
  <si>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</si>
  <si>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</si>
  <si>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</si>
  <si>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</si>
  <si>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</si>
  <si>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</si>
  <si>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</si>
  <si>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</si>
  <si>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</si>
  <si>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</si>
  <si>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</si>
  <si>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</si>
  <si>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</si>
  <si>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</si>
  <si>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</si>
  <si>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</si>
  <si>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</si>
  <si>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</si>
  <si>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</si>
  <si>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</si>
  <si>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</si>
  <si>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</si>
  <si>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</si>
  <si>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</si>
  <si>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</si>
  <si>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</si>
  <si>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</si>
  <si>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</si>
  <si>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</si>
  <si>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</si>
  <si>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</si>
  <si>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</si>
  <si>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</si>
  <si>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</si>
  <si>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</si>
  <si>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</si>
  <si>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</si>
  <si>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</si>
  <si>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</si>
  <si>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</si>
  <si>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</si>
  <si>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</si>
  <si>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</si>
  <si>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</si>
  <si>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</si>
  <si>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</si>
  <si>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</si>
  <si>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</si>
  <si>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</si>
  <si>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</si>
  <si>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</si>
  <si>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</si>
  <si>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</si>
  <si>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</si>
  <si>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</si>
  <si>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</si>
  <si>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</si>
  <si>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</si>
  <si>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</si>
  <si>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</si>
  <si>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</si>
  <si>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</si>
  <si>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</si>
  <si>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</si>
  <si>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</si>
  <si>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</si>
  <si>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</si>
  <si>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</si>
  <si>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</si>
  <si>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</si>
  <si>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</si>
  <si>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</si>
  <si>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</si>
  <si>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</si>
  <si>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</si>
  <si>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</si>
  <si>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</si>
  <si>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</si>
  <si>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</si>
  <si>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</si>
  <si>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</si>
  <si>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</si>
  <si>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</si>
  <si>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</si>
  <si>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</si>
  <si>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</si>
  <si>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</si>
  <si>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</si>
  <si>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</si>
  <si>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</si>
  <si>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</si>
  <si>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</si>
  <si>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</si>
  <si>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</si>
  <si>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</si>
  <si>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</si>
  <si>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</si>
  <si>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</si>
  <si>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</si>
  <si>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</si>
  <si>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</si>
  <si>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</si>
  <si>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</si>
  <si>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</si>
  <si>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</si>
  <si>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</si>
  <si>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</si>
  <si>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</si>
  <si>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</si>
  <si>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</si>
  <si>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</si>
  <si>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</si>
  <si>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</si>
  <si>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</si>
  <si>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</si>
  <si>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</si>
  <si>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</si>
  <si>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</si>
  <si>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</si>
  <si>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</si>
  <si>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</si>
  <si>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</si>
  <si>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</si>
  <si>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</si>
  <si>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</si>
  <si>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</si>
  <si>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</si>
  <si>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</si>
  <si>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</si>
  <si>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</si>
  <si>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</si>
  <si>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</si>
  <si>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</si>
  <si>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</si>
  <si>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</si>
  <si>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</si>
  <si>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</si>
  <si>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</si>
  <si>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</si>
  <si>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</si>
  <si>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</si>
  <si>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</si>
  <si>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</si>
  <si>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</si>
  <si>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</si>
  <si>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</si>
  <si>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</si>
  <si>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</si>
  <si>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</si>
  <si>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</si>
  <si>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</si>
  <si>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</si>
  <si>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</si>
  <si>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</si>
  <si>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</si>
  <si>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</si>
  <si>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</si>
  <si>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</si>
  <si>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</si>
  <si>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</si>
  <si>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</si>
  <si>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</si>
  <si>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</si>
  <si>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</si>
  <si>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</si>
  <si>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</si>
  <si>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</si>
  <si>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</si>
  <si>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</si>
  <si>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</si>
  <si>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</si>
  <si>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</si>
  <si>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</si>
  <si>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</si>
  <si>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</si>
  <si>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</si>
  <si>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</si>
  <si>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</si>
  <si>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</si>
  <si>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</si>
  <si>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</si>
  <si>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</si>
  <si>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</si>
  <si>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</si>
  <si>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</si>
  <si>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Приказ Росстата:
Об утверждении формы 
от 21.08.2015 № 389
О внесении изменений (при наличии)
от  ___________ № ____
от  ___________ № ____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</si>
  <si>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</si>
  <si>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из них (из стр. 45) воспитывающих:
      5 и более  детей (без родных)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</si>
  <si>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</si>
  <si>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</si>
  <si>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</si>
  <si>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</si>
  <si>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</si>
  <si>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</si>
  <si>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</si>
  <si>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</si>
  <si>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</si>
  <si>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</si>
  <si>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</si>
  <si>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</si>
  <si>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</si>
  <si>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</si>
  <si>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</si>
  <si>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</si>
  <si>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</si>
  <si>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</si>
  <si>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</si>
  <si>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</si>
  <si>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</si>
  <si>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</si>
  <si>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</si>
  <si>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</si>
  <si>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</si>
  <si>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</si>
  <si>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</si>
  <si>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</si>
  <si>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</si>
  <si>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</si>
  <si>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</si>
  <si>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</si>
  <si>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</si>
  <si>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</si>
  <si>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</si>
  <si>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</si>
  <si>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</si>
  <si>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</si>
  <si>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</si>
  <si>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</si>
  <si>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</si>
  <si>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</si>
  <si>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</si>
  <si>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</si>
  <si>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</si>
  <si>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</si>
  <si>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</si>
  <si>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</si>
  <si>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</si>
  <si>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</si>
  <si>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</si>
  <si>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</si>
  <si>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</si>
  <si>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</si>
  <si>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</si>
  <si>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</si>
  <si>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</si>
  <si>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</si>
  <si>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</si>
  <si>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</si>
  <si>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</si>
  <si>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</si>
  <si>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</si>
  <si>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</si>
  <si>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</si>
  <si>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</si>
  <si>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</si>
  <si>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</si>
  <si>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</si>
  <si>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</si>
  <si>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</si>
  <si>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</si>
  <si>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</si>
  <si>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</si>
  <si>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</si>
  <si>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</si>
  <si>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</si>
  <si>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</si>
  <si>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</si>
  <si>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</si>
  <si>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</si>
  <si>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</si>
  <si>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</si>
  <si>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</si>
  <si>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</si>
  <si>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</si>
  <si>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</si>
  <si>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</si>
  <si>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</si>
  <si>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</si>
  <si>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</si>
  <si>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</si>
  <si>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</si>
  <si>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</si>
  <si>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</si>
  <si>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</si>
  <si>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</si>
  <si>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</si>
  <si>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</si>
  <si>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</si>
  <si>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</si>
  <si>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</si>
  <si>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</si>
  <si>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</si>
  <si>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</si>
  <si>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</si>
  <si>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</si>
  <si>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</si>
  <si>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</si>
  <si>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</si>
  <si>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</si>
  <si>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</si>
  <si>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</si>
  <si>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</si>
  <si>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</si>
  <si>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</si>
  <si>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</si>
  <si>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</si>
  <si>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</si>
  <si>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</si>
  <si>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</si>
  <si>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</si>
  <si>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</si>
  <si>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</si>
  <si>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</si>
  <si>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</si>
  <si>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</si>
  <si>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</si>
  <si>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</si>
  <si>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</si>
  <si>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</si>
  <si>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</si>
  <si>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</si>
  <si>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</si>
  <si>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</si>
  <si>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</si>
  <si>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</si>
  <si>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</si>
  <si>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</si>
  <si>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</si>
  <si>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</si>
  <si>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</si>
  <si>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</si>
  <si>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</si>
  <si>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</si>
  <si>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</si>
  <si>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</si>
  <si>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</si>
  <si>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</si>
  <si>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</si>
  <si>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</si>
  <si>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</si>
  <si>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</si>
  <si>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</si>
  <si>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</si>
  <si>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</si>
  <si>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</si>
  <si>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</si>
  <si>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</si>
  <si>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</si>
  <si>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</si>
  <si>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</si>
  <si>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</si>
  <si>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</si>
  <si>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</si>
  <si>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</si>
  <si>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</si>
  <si>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</si>
  <si>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</si>
  <si>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</si>
  <si>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</si>
  <si>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</si>
  <si>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</si>
  <si>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</si>
  <si>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</si>
  <si>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</si>
  <si>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</si>
  <si>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</si>
  <si>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</si>
  <si>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</si>
  <si>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</si>
  <si>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</si>
  <si>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</si>
  <si>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</si>
  <si>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</si>
  <si>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</si>
  <si>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</si>
  <si>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</si>
  <si>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</si>
  <si>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</si>
  <si>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</si>
  <si>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</si>
  <si>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</si>
  <si>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</si>
  <si>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</si>
  <si>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</si>
  <si>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</si>
  <si>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</si>
  <si>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</si>
  <si>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</si>
  <si>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</si>
  <si>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</si>
  <si>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</si>
  <si>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</si>
  <si>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</si>
  <si>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</si>
  <si>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</si>
  <si>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</si>
  <si>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</si>
  <si>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</si>
  <si>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</si>
  <si>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</si>
  <si>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</si>
  <si>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</si>
  <si>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</si>
  <si>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</si>
  <si>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</si>
  <si>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</si>
  <si>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</si>
  <si>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</si>
  <si>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</si>
  <si>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</si>
  <si>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</si>
  <si>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</si>
  <si>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</si>
  <si>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</si>
  <si>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</si>
  <si>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</si>
  <si>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</si>
  <si>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</si>
  <si>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</si>
  <si>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</si>
  <si>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</si>
  <si>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</si>
  <si>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</si>
  <si>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</si>
  <si>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</si>
  <si>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</si>
  <si>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</si>
  <si>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</si>
  <si>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</si>
  <si>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</si>
  <si>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</si>
  <si>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</si>
  <si>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</si>
  <si>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</si>
  <si>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</si>
  <si>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</si>
  <si>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</si>
  <si>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</si>
  <si>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</si>
  <si>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</si>
  <si>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</si>
  <si>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</si>
  <si>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</si>
  <si>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</si>
  <si>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</si>
  <si>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</si>
  <si>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</si>
  <si>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</si>
  <si>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</si>
  <si>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</si>
  <si>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</si>
  <si>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</si>
  <si>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</si>
  <si>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</si>
  <si>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</si>
  <si>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</si>
  <si>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</si>
  <si>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</si>
  <si>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</si>
  <si>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</si>
  <si>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</si>
  <si>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</si>
  <si>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</si>
  <si>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</si>
  <si>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</si>
  <si>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</si>
  <si>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</si>
  <si>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</si>
  <si>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</si>
  <si>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</si>
  <si>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</si>
  <si>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</si>
  <si>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</si>
  <si>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</si>
  <si>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</si>
  <si>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</si>
  <si>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</si>
  <si>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</si>
  <si>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</si>
  <si>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</si>
  <si>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</si>
  <si>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</si>
  <si>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</si>
  <si>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</si>
  <si>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</si>
  <si>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</si>
  <si>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</si>
  <si>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</si>
  <si>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</si>
  <si>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</si>
  <si>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</si>
  <si>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</si>
  <si>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</si>
  <si>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</si>
  <si>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</si>
  <si>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</si>
  <si>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</si>
  <si>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</si>
  <si>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</si>
  <si>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</si>
  <si>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</si>
  <si>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</si>
  <si>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</si>
  <si>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</si>
  <si>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</si>
  <si>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</si>
  <si>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</si>
  <si>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</si>
  <si>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</si>
  <si>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</si>
  <si>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</si>
  <si>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</si>
  <si>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</si>
  <si>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</si>
  <si>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</si>
  <si>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</si>
  <si>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</si>
  <si>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</si>
  <si>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</si>
  <si>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</si>
  <si>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</si>
  <si>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</si>
  <si>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</si>
  <si>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</si>
  <si>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</si>
  <si>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</si>
  <si>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</si>
  <si>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</si>
  <si>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</si>
  <si>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</si>
  <si>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</si>
  <si>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</si>
  <si>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</si>
  <si>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</si>
  <si>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</si>
  <si>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</si>
  <si>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</si>
  <si>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</si>
  <si>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</si>
  <si>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</si>
  <si>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</si>
  <si>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</si>
  <si>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</si>
  <si>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</si>
  <si>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</si>
  <si>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</si>
  <si>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</si>
  <si>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</si>
  <si>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</si>
  <si>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</si>
  <si>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</si>
  <si>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</si>
  <si>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</si>
  <si>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</si>
  <si>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</si>
  <si>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</si>
  <si>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</si>
  <si>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</si>
  <si>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</si>
  <si>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</si>
  <si>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</si>
  <si>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</si>
  <si>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</si>
  <si>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</si>
  <si>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</si>
  <si>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</si>
  <si>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</si>
  <si>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</si>
  <si>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</si>
  <si>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</si>
  <si>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</si>
  <si>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</si>
  <si>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</si>
  <si>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</si>
  <si>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</si>
  <si>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</si>
  <si>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</si>
  <si>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</si>
  <si>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</si>
  <si>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</si>
  <si>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</si>
  <si>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</si>
  <si>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</si>
  <si>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</si>
  <si>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</si>
  <si>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</si>
  <si>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</si>
  <si>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</si>
  <si>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</si>
  <si>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</si>
  <si>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</si>
  <si>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</si>
  <si>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</si>
  <si>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</si>
  <si>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</si>
  <si>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</si>
  <si>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</si>
  <si>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</si>
  <si>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</si>
  <si>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</si>
  <si>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</si>
  <si>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</si>
  <si>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</si>
  <si>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</si>
  <si>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</si>
  <si>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</si>
  <si>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</si>
  <si>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</si>
  <si>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</si>
  <si>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</si>
  <si>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</si>
  <si>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</si>
  <si>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</si>
  <si>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</si>
  <si>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</si>
  <si>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</si>
  <si>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</si>
  <si>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</si>
  <si>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</si>
  <si>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</si>
  <si>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</si>
  <si>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</si>
  <si>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</si>
  <si>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</si>
  <si>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</si>
  <si>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</si>
  <si>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</si>
  <si>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</si>
  <si>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</si>
  <si>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</si>
  <si>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Раздел 2. Движение численности детей в возрасте до 18 лет, находящихся на воспитании в семьях, за 2016 год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</si>
  <si>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</si>
  <si>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</si>
  <si>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</si>
  <si>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</si>
  <si>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</si>
  <si>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</si>
  <si>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</si>
  <si>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</si>
  <si>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</si>
  <si>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>Снято с учета детей, находящихся на воспитании в семьях, за отчетный год (сумма строк  13-17, 25,26)</t>
  </si>
  <si>
    <t xml:space="preserve">   из них (из стр. 12):
      по достижении совершеннолетия (18 лет)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</si>
  <si>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</si>
  <si>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из них (из стр. 17)
            в результате суицида</t>
  </si>
  <si>
    <t xml:space="preserve">         из них (из стр. 20):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</si>
  <si>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>Состоит детей на воспитании в семьях на конец отчетного года
(стр. 01 - стр. 02 + стр. 03 + стр. 04 + стр. 05 - стр. 06 + стр. 07 - 
стр. 12 - стр. 27)</t>
  </si>
  <si>
    <t xml:space="preserve">   из них (из стр. 28)
      детей-сирот</t>
  </si>
  <si>
    <t xml:space="preserve">   из них (из стр. 31) воспитывающих:
      5 и более  детей (без родных)</t>
  </si>
  <si>
    <t xml:space="preserve">   из них (из стр. 41) воспитывающих:
      5 и более  детей (без родных)</t>
  </si>
  <si>
    <t xml:space="preserve">   из них (из стр. 37) воспитывающих:
      5 и более  детей (без родных)</t>
  </si>
  <si>
    <t xml:space="preserve">   из них (из стр. 49) воспитывающих:
      5 и более  детей (без родных)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</si>
  <si>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</si>
  <si>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</si>
  <si>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</si>
  <si>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</si>
  <si>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</si>
  <si>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</si>
  <si>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</si>
  <si>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</si>
  <si>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</si>
  <si>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</si>
  <si>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</si>
  <si>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</si>
  <si>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</si>
  <si>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</si>
  <si>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</si>
  <si>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</si>
  <si>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</si>
  <si>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</si>
  <si>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</si>
  <si>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</si>
  <si>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</si>
  <si>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</si>
  <si>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</si>
  <si>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</si>
  <si>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</si>
  <si>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</si>
  <si>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</si>
  <si>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</si>
  <si>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</si>
  <si>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</si>
  <si>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</si>
  <si>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</si>
  <si>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Численность детей-сирот и детей, оставшихся без попечения родителей, которым предоставлены путевки в оздоровительные лагеря, в санаторно-курортные организации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</si>
  <si>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</si>
  <si>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</si>
  <si>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</si>
  <si>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</si>
  <si>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</si>
  <si>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</si>
  <si>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</si>
  <si>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</si>
  <si>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</si>
  <si>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</si>
  <si>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</si>
  <si>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</si>
  <si>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</si>
  <si>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</si>
  <si>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</si>
  <si>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</si>
  <si>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</si>
  <si>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</si>
  <si>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</si>
  <si>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</si>
  <si>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</si>
  <si>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</si>
  <si>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</si>
  <si>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</si>
  <si>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</si>
  <si>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</si>
  <si>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</si>
  <si>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</si>
  <si>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</si>
  <si>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</si>
  <si>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</si>
  <si>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</si>
  <si>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</si>
  <si>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</si>
  <si>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</si>
  <si>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</si>
  <si>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</si>
  <si>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</si>
  <si>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</si>
  <si>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</si>
  <si>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</si>
  <si>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</si>
  <si>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</si>
  <si>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</si>
  <si>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</si>
  <si>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</si>
  <si>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</si>
  <si>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</si>
  <si>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</si>
  <si>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</si>
  <si>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</si>
  <si>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</si>
  <si>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</si>
  <si>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</si>
  <si>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</si>
  <si>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</si>
  <si>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</si>
  <si>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</si>
  <si>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</si>
  <si>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</si>
  <si>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</si>
  <si>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</si>
  <si>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</si>
  <si>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</si>
  <si>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</si>
  <si>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</si>
  <si>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</si>
  <si>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</si>
  <si>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</si>
  <si>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</si>
  <si>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</si>
  <si>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</si>
  <si>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</si>
  <si>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</si>
  <si>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</si>
  <si>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</si>
  <si>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</si>
  <si>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</si>
  <si>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</si>
  <si>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</si>
  <si>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</si>
  <si>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</si>
  <si>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</si>
  <si>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</si>
  <si>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</si>
  <si>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</si>
  <si>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</si>
  <si>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</si>
  <si>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</si>
  <si>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</si>
  <si>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</si>
  <si>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</si>
  <si>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</si>
  <si>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</si>
  <si>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</si>
  <si>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</si>
  <si>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</si>
  <si>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</si>
  <si>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</si>
  <si>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</si>
  <si>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</si>
  <si>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</si>
  <si>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</si>
  <si>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</si>
  <si>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</si>
  <si>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</si>
  <si>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</si>
  <si>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</si>
  <si>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</si>
  <si>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</si>
  <si>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</si>
  <si>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</si>
  <si>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</si>
  <si>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</si>
  <si>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</si>
  <si>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</si>
  <si>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</si>
  <si>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</si>
  <si>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</si>
  <si>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</si>
  <si>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</si>
  <si>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</si>
  <si>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</si>
  <si>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</si>
  <si>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</si>
  <si>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</si>
  <si>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</si>
  <si>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</si>
  <si>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</si>
  <si>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</si>
  <si>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</si>
  <si>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</si>
  <si>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</si>
  <si>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</si>
  <si>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</si>
  <si>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</si>
  <si>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</si>
  <si>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</si>
  <si>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</si>
  <si>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</si>
  <si>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</si>
  <si>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</si>
  <si>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</si>
  <si>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</si>
  <si>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</si>
  <si>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</si>
  <si>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</si>
  <si>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</si>
  <si>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</si>
  <si>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</si>
  <si>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</si>
  <si>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</si>
  <si>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</si>
  <si>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</si>
  <si>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</si>
  <si>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</si>
  <si>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</si>
  <si>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</si>
  <si>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</si>
  <si>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</si>
  <si>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</si>
  <si>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</si>
  <si>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</si>
  <si>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</si>
  <si>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</si>
  <si>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</si>
  <si>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</si>
  <si>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</si>
  <si>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</si>
  <si>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</si>
  <si>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</si>
  <si>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</si>
  <si>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</si>
  <si>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</si>
  <si>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</si>
  <si>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</si>
  <si>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</si>
  <si>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</si>
  <si>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</si>
  <si>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</si>
  <si>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</si>
  <si>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</si>
  <si>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</si>
  <si>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</si>
  <si>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</si>
  <si>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</si>
  <si>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</si>
  <si>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</si>
  <si>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</si>
  <si>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</si>
  <si>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</si>
  <si>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</si>
  <si>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</si>
  <si>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</si>
  <si>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</si>
  <si>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</si>
  <si>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</si>
  <si>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</si>
  <si>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</si>
  <si>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</si>
  <si>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</si>
  <si>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</si>
  <si>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</si>
  <si>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</si>
  <si>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</si>
  <si>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</si>
  <si>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</si>
  <si>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</si>
  <si>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</si>
  <si>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</si>
  <si>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</si>
  <si>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</si>
  <si>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</si>
  <si>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</si>
  <si>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</si>
  <si>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</si>
  <si>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</si>
  <si>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</si>
  <si>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</si>
  <si>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</si>
  <si>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</si>
  <si>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</si>
  <si>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</si>
  <si>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</si>
  <si>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</si>
  <si>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</si>
  <si>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</si>
  <si>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</si>
  <si>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</si>
  <si>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</si>
  <si>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</si>
  <si>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</si>
  <si>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</si>
  <si>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</si>
  <si>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</si>
  <si>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</si>
  <si>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</si>
  <si>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</si>
  <si>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</si>
  <si>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</si>
  <si>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</si>
  <si>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</si>
  <si>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</si>
  <si>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</si>
  <si>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</si>
  <si>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</si>
  <si>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</si>
  <si>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</si>
  <si>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</si>
  <si>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</si>
  <si>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</si>
  <si>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</si>
  <si>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</si>
  <si>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</si>
  <si>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</si>
  <si>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</si>
  <si>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</si>
  <si>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</si>
  <si>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</si>
  <si>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</si>
  <si>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</si>
  <si>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</si>
  <si>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</si>
  <si>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</si>
  <si>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</si>
  <si>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</si>
  <si>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</si>
  <si>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</si>
  <si>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</si>
  <si>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</si>
  <si>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</si>
  <si>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</si>
  <si>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</si>
  <si>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</si>
  <si>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</si>
  <si>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</si>
  <si>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</si>
  <si>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</si>
  <si>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</si>
  <si>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</si>
  <si>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</si>
  <si>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</si>
  <si>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</si>
  <si>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</si>
  <si>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</si>
  <si>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</si>
  <si>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</si>
  <si>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</si>
  <si>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</si>
  <si>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</si>
  <si>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</si>
  <si>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</si>
  <si>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</si>
  <si>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</si>
  <si>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</si>
  <si>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</si>
  <si>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</si>
  <si>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</si>
  <si>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</si>
  <si>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</si>
  <si>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</si>
  <si>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</si>
  <si>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</si>
  <si>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</si>
  <si>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</si>
  <si>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</si>
  <si>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</si>
  <si>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</si>
  <si>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</si>
  <si>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</si>
  <si>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</si>
  <si>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</si>
  <si>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</si>
  <si>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</si>
  <si>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</si>
  <si>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</si>
  <si>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</si>
  <si>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</si>
  <si>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</si>
  <si>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</si>
  <si>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</si>
  <si>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</si>
  <si>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</si>
  <si>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</si>
  <si>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</si>
  <si>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</si>
  <si>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</si>
  <si>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</si>
  <si>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</si>
  <si>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</si>
  <si>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</si>
  <si>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</si>
  <si>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</si>
  <si>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</si>
  <si>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</si>
  <si>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</si>
  <si>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</si>
  <si>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</si>
  <si>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</si>
  <si>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</si>
  <si>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</si>
  <si>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</si>
  <si>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</si>
  <si>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</si>
  <si>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</si>
  <si>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</si>
  <si>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Департамент образования и науки Кемеровской области</t>
  </si>
  <si>
    <t>650064 г.Кемерово, пр.Советский,58</t>
  </si>
  <si>
    <t>начальник департамента</t>
  </si>
  <si>
    <t>Чепкасов А.В.</t>
  </si>
  <si>
    <t>8-384-2-585022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</si>
</sst>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58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1" fontId="2" fillId="6" borderId="28" xfId="0" applyNumberFormat="1" applyFont="1" applyFill="1" applyBorder="1" applyAlignment="1" applyProtection="1">
      <alignment horizontal="right" wrapText="1"/>
      <protection locked="0"/>
    </xf>
    <xf numFmtId="1" fontId="1" fillId="7" borderId="28" xfId="0" applyNumberFormat="1" applyFont="1" applyFill="1" applyBorder="1" applyAlignment="1">
      <alignment horizontal="center" vertical="center" wrapText="1"/>
    </xf>
    <xf numFmtId="1" fontId="0" fillId="7" borderId="28" xfId="0" applyNumberFormat="1" applyFont="1" applyFill="1" applyBorder="1" applyAlignment="1">
      <alignment wrapText="1"/>
    </xf>
    <xf numFmtId="1" fontId="0" fillId="7" borderId="30" xfId="0" applyNumberFormat="1" applyFont="1" applyFill="1" applyBorder="1" applyAlignment="1">
      <alignment wrapText="1"/>
    </xf>
    <xf numFmtId="166" fontId="1" fillId="0" borderId="10" xfId="0" applyNumberFormat="1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7" borderId="32" xfId="0" applyNumberFormat="1" applyFont="1" applyFill="1" applyBorder="1" applyAlignment="1">
      <alignment vertical="center" wrapText="1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7" borderId="3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2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1" fontId="0" fillId="7" borderId="2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1" fillId="0" borderId="12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0" fontId="8" fillId="2" borderId="5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0" fillId="0" borderId="5" xfId="0" applyBorder="1" applyAlignment="1" applyProtection="1">
      <alignment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 wrapTex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X30" sqref="X30:CC30"/>
    </sheetView>
  </sheetViews>
  <sheetFormatPr defaultRowHeight="12.75" x14ac:dyDescent="0.2"/>
  <cols>
    <col min="1" max="82" width="2" style="31" customWidth="1"/>
    <col min="83" max="16384" width="9.33203125" style="31"/>
  </cols>
  <sheetData>
    <row r="1" spans="1:82" hidden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idden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idden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idden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idden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idden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idden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5" hidden="1" thickBo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78">
        <v>2016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9.5" customHeight="1" thickBot="1" x14ac:dyDescent="0.25">
      <c r="A11" s="32"/>
      <c r="B11" s="32"/>
      <c r="C11" s="32"/>
      <c r="D11" s="32"/>
      <c r="E11" s="32"/>
      <c r="F11" s="32"/>
      <c r="G11" s="33"/>
      <c r="H11" s="126" t="s">
        <v>517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8"/>
      <c r="BY11" s="33"/>
      <c r="BZ11" s="33"/>
      <c r="CA11" s="32"/>
      <c r="CB11" s="32"/>
      <c r="CC11" s="32"/>
      <c r="CD11" s="32"/>
    </row>
    <row r="12" spans="1:82" ht="15" customHeight="1" thickBot="1" x14ac:dyDescent="0.25">
      <c r="A12" s="32"/>
      <c r="B12" s="32"/>
      <c r="C12" s="32"/>
      <c r="D12" s="32"/>
      <c r="E12" s="32"/>
      <c r="F12" s="32"/>
      <c r="G12" s="3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33"/>
      <c r="BZ12" s="33"/>
      <c r="CA12" s="32"/>
      <c r="CB12" s="32"/>
      <c r="CC12" s="32"/>
      <c r="CD12" s="32"/>
    </row>
    <row r="13" spans="1:82" ht="20.100000000000001" customHeight="1" thickBot="1" x14ac:dyDescent="0.25">
      <c r="A13" s="32"/>
      <c r="B13" s="32"/>
      <c r="C13" s="32"/>
      <c r="D13" s="32"/>
      <c r="E13" s="32"/>
      <c r="F13" s="32"/>
      <c r="G13" s="63"/>
      <c r="H13" s="95" t="s">
        <v>791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7"/>
      <c r="BY13" s="63"/>
      <c r="BZ13" s="63"/>
      <c r="CA13" s="32"/>
      <c r="CB13" s="32"/>
      <c r="CC13" s="32"/>
      <c r="CD13" s="32"/>
    </row>
    <row r="14" spans="1:82" ht="12" customHeight="1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50000000000003" customHeight="1" thickBot="1" x14ac:dyDescent="0.25">
      <c r="A15"/>
      <c r="B15"/>
      <c r="C15"/>
      <c r="D15"/>
      <c r="E15" s="95" t="s">
        <v>518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7"/>
    </row>
    <row r="16" spans="1:82" ht="14.1" customHeight="1" thickBot="1" x14ac:dyDescent="0.25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25">
      <c r="A17"/>
      <c r="B17"/>
      <c r="C17"/>
      <c r="D17"/>
      <c r="E17" s="34"/>
      <c r="F17" s="34"/>
      <c r="G17" s="34"/>
      <c r="H17" s="34"/>
      <c r="I17" s="34"/>
      <c r="J17" s="34"/>
      <c r="K17" s="129" t="s">
        <v>519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1"/>
      <c r="BW17" s="34"/>
      <c r="BX17" s="34"/>
      <c r="BY17" s="34"/>
      <c r="BZ17" s="34"/>
      <c r="CA17" s="34"/>
    </row>
    <row r="18" spans="1:82" ht="13.5" thickBo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">
      <c r="A19"/>
      <c r="B19"/>
      <c r="C19"/>
      <c r="D19"/>
      <c r="E19"/>
      <c r="F19"/>
      <c r="G19"/>
      <c r="H19"/>
      <c r="I19"/>
      <c r="J19"/>
      <c r="K19" s="132" t="s">
        <v>534</v>
      </c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33"/>
    </row>
    <row r="20" spans="1:82" ht="15" customHeight="1" thickBot="1" x14ac:dyDescent="0.25">
      <c r="A20"/>
      <c r="B20"/>
      <c r="C20"/>
      <c r="D20"/>
      <c r="E20"/>
      <c r="F20"/>
      <c r="G20"/>
      <c r="H20"/>
      <c r="I20"/>
      <c r="J20"/>
      <c r="K20" s="121" t="s">
        <v>520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>
        <v>2016</v>
      </c>
      <c r="AP20" s="123"/>
      <c r="AQ20" s="123"/>
      <c r="AR20" s="124" t="s">
        <v>521</v>
      </c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5"/>
    </row>
    <row r="21" spans="1:82" ht="1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5.75" thickBot="1" x14ac:dyDescent="0.3">
      <c r="A22" s="95" t="s">
        <v>522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7"/>
      <c r="AV22" s="96" t="s">
        <v>523</v>
      </c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9"/>
      <c r="BK22" s="37"/>
      <c r="BL22" s="38"/>
      <c r="BM22" s="38"/>
      <c r="BN22" s="38"/>
      <c r="BO22" s="100" t="s">
        <v>524</v>
      </c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2"/>
      <c r="CB22" s="38"/>
      <c r="CC22" s="38"/>
      <c r="CD22" s="38"/>
    </row>
    <row r="23" spans="1:82" ht="39.950000000000003" customHeight="1" x14ac:dyDescent="0.2">
      <c r="A23" s="109" t="s">
        <v>1112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1"/>
      <c r="AV23" s="112" t="s">
        <v>789</v>
      </c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4"/>
      <c r="BK23" s="32"/>
      <c r="BL23" s="107" t="s">
        <v>472</v>
      </c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</row>
    <row r="24" spans="1:82" ht="26.1" customHeight="1" x14ac:dyDescent="0.2">
      <c r="A24" s="115" t="s">
        <v>1113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7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40"/>
    </row>
    <row r="25" spans="1:82" ht="39.950000000000003" customHeight="1" thickBot="1" x14ac:dyDescent="0.25">
      <c r="A25" s="118" t="s">
        <v>1114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20"/>
      <c r="AV25" s="106" t="s">
        <v>790</v>
      </c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8"/>
      <c r="BK25" s="32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40"/>
    </row>
    <row r="26" spans="1:82" ht="15.75" thickBot="1" x14ac:dyDescent="0.25">
      <c r="A26" s="103" t="s">
        <v>1115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5"/>
      <c r="AV26" s="58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1"/>
      <c r="BK26" s="32"/>
      <c r="BL26" s="59"/>
      <c r="BM26" s="59"/>
      <c r="BN26" s="59"/>
      <c r="BO26" s="95" t="s">
        <v>536</v>
      </c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7"/>
      <c r="CA26" s="59"/>
      <c r="CB26" s="59"/>
      <c r="CC26" s="59"/>
      <c r="CD26" s="40"/>
    </row>
    <row r="29" spans="1:82" ht="15.95" customHeight="1" x14ac:dyDescent="0.2">
      <c r="A29" s="83" t="s">
        <v>525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8" t="s">
        <v>1317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9"/>
    </row>
    <row r="30" spans="1:82" ht="15.95" customHeight="1" thickBot="1" x14ac:dyDescent="0.25">
      <c r="A30" s="83" t="s">
        <v>526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5"/>
      <c r="W30" s="85"/>
      <c r="X30" s="86" t="s">
        <v>1318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7"/>
    </row>
    <row r="31" spans="1:82" ht="15.95" customHeight="1" thickBot="1" x14ac:dyDescent="0.25">
      <c r="A31" s="90" t="s">
        <v>527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1"/>
      <c r="V31" s="93" t="s">
        <v>528</v>
      </c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</row>
    <row r="32" spans="1:82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0" t="s">
        <v>529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</row>
    <row r="33" spans="1:81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</row>
    <row r="34" spans="1:81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</row>
    <row r="35" spans="1:81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</row>
    <row r="36" spans="1:8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</row>
    <row r="37" spans="1:81" ht="13.5" thickBot="1" x14ac:dyDescent="0.25">
      <c r="A37" s="82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>
        <v>3</v>
      </c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>
        <v>4</v>
      </c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</row>
    <row r="38" spans="1:81" ht="13.5" thickBot="1" x14ac:dyDescent="0.25">
      <c r="A38" s="79">
        <v>609542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1">
        <v>97780418</v>
      </c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3"/>
  <sheetViews>
    <sheetView showGridLines="0" topLeftCell="A41" workbookViewId="0">
      <selection activeCell="P54" sqref="P54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4" t="s">
        <v>542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6" s="5" customFormat="1" x14ac:dyDescent="0.2">
      <c r="A18" s="135" t="s">
        <v>543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6" ht="25.5" x14ac:dyDescent="0.2">
      <c r="A19" s="4" t="s">
        <v>984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992</v>
      </c>
      <c r="P19" s="4" t="s">
        <v>985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986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>
        <v>1</v>
      </c>
      <c r="P21" s="75">
        <v>53</v>
      </c>
    </row>
    <row r="22" spans="1:16" ht="15.75" x14ac:dyDescent="0.25">
      <c r="A22" s="3" t="s">
        <v>987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1836</v>
      </c>
    </row>
    <row r="23" spans="1:16" ht="25.5" x14ac:dyDescent="0.25">
      <c r="A23" s="3" t="s">
        <v>993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>
        <v>3</v>
      </c>
      <c r="P23" s="75">
        <v>456</v>
      </c>
    </row>
    <row r="24" spans="1:16" ht="15.75" x14ac:dyDescent="0.25">
      <c r="A24" s="3" t="s">
        <v>287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855</v>
      </c>
    </row>
    <row r="25" spans="1:16" ht="15.75" x14ac:dyDescent="0.25">
      <c r="A25" s="3" t="s">
        <v>994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858</v>
      </c>
    </row>
    <row r="26" spans="1:16" ht="15.75" x14ac:dyDescent="0.25">
      <c r="A26" s="3" t="s">
        <v>988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>
        <v>6</v>
      </c>
      <c r="P26" s="75">
        <v>1889</v>
      </c>
    </row>
    <row r="27" spans="1:16" ht="38.25" x14ac:dyDescent="0.25">
      <c r="A27" s="3" t="s">
        <v>995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275</v>
      </c>
    </row>
    <row r="28" spans="1:16" ht="15.75" x14ac:dyDescent="0.25">
      <c r="A28" s="3" t="s">
        <v>996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193</v>
      </c>
    </row>
    <row r="29" spans="1:16" ht="15.75" x14ac:dyDescent="0.25">
      <c r="A29" s="3" t="s">
        <v>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15</v>
      </c>
    </row>
    <row r="30" spans="1:16" ht="15.75" x14ac:dyDescent="0.25">
      <c r="A30" s="3" t="s">
        <v>998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0</v>
      </c>
    </row>
    <row r="31" spans="1:16" ht="15.75" x14ac:dyDescent="0.25">
      <c r="A31" s="3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0</v>
      </c>
    </row>
    <row r="32" spans="1:16" ht="15.75" x14ac:dyDescent="0.25">
      <c r="A32" s="3" t="s">
        <v>559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634</v>
      </c>
    </row>
    <row r="33" spans="1:16" ht="25.5" x14ac:dyDescent="0.25">
      <c r="A33" s="3" t="s">
        <v>560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227</v>
      </c>
    </row>
    <row r="34" spans="1:16" ht="15.75" x14ac:dyDescent="0.25">
      <c r="A34" s="3" t="s">
        <v>561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7</v>
      </c>
    </row>
    <row r="35" spans="1:16" ht="25.5" customHeight="1" x14ac:dyDescent="0.25">
      <c r="A35" s="3" t="s">
        <v>562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242</v>
      </c>
    </row>
    <row r="36" spans="1:16" ht="25.5" customHeight="1" x14ac:dyDescent="0.25">
      <c r="A36" s="3" t="s">
        <v>563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74</v>
      </c>
    </row>
    <row r="37" spans="1:16" ht="25.5" x14ac:dyDescent="0.25">
      <c r="A37" s="3" t="s">
        <v>564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72</v>
      </c>
    </row>
    <row r="38" spans="1:16" ht="15.75" x14ac:dyDescent="0.25">
      <c r="A38" s="3" t="s">
        <v>565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</row>
    <row r="39" spans="1:16" ht="15.75" customHeight="1" x14ac:dyDescent="0.25">
      <c r="A39" s="3" t="s">
        <v>186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7</v>
      </c>
    </row>
    <row r="40" spans="1:16" ht="15.75" x14ac:dyDescent="0.25">
      <c r="A40" s="3" t="s">
        <v>290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927</v>
      </c>
    </row>
    <row r="41" spans="1:16" ht="25.5" x14ac:dyDescent="0.25">
      <c r="A41" s="3" t="s">
        <v>150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671</v>
      </c>
    </row>
    <row r="42" spans="1:16" ht="15.75" x14ac:dyDescent="0.25">
      <c r="A42" s="3" t="s">
        <v>535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256</v>
      </c>
    </row>
    <row r="43" spans="1:16" ht="25.5" x14ac:dyDescent="0.25">
      <c r="A43" s="3" t="s">
        <v>566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256</v>
      </c>
    </row>
    <row r="44" spans="1:16" ht="25.5" x14ac:dyDescent="0.25">
      <c r="A44" s="3" t="s">
        <v>537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</row>
    <row r="45" spans="1:16" ht="15.75" x14ac:dyDescent="0.25">
      <c r="A45" s="3" t="s">
        <v>151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</row>
    <row r="46" spans="1:16" ht="15.75" x14ac:dyDescent="0.25">
      <c r="A46" s="3" t="s">
        <v>538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54</v>
      </c>
    </row>
    <row r="47" spans="1:16" ht="25.5" x14ac:dyDescent="0.25">
      <c r="A47" s="3" t="s">
        <v>152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2</v>
      </c>
    </row>
    <row r="48" spans="1:16" ht="15.75" x14ac:dyDescent="0.25">
      <c r="A48" s="3" t="s">
        <v>541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93</v>
      </c>
    </row>
    <row r="49" spans="1:16" ht="15.75" x14ac:dyDescent="0.25">
      <c r="A49" s="3" t="s">
        <v>539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3</v>
      </c>
    </row>
    <row r="50" spans="1:16" ht="15.75" x14ac:dyDescent="0.25">
      <c r="A50" s="3" t="s">
        <v>540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41</v>
      </c>
    </row>
    <row r="51" spans="1:16" ht="25.5" x14ac:dyDescent="0.25">
      <c r="A51" s="3" t="s">
        <v>918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59</v>
      </c>
    </row>
    <row r="52" spans="1:16" ht="38.25" x14ac:dyDescent="0.25">
      <c r="A52" s="3" t="s">
        <v>919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51</v>
      </c>
    </row>
    <row r="53" spans="1:16" ht="26.1" customHeight="1" x14ac:dyDescent="0.25">
      <c r="A53" s="3" t="s">
        <v>288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5">
        <v>2913</v>
      </c>
    </row>
    <row r="54" spans="1:16" ht="25.5" x14ac:dyDescent="0.25">
      <c r="A54" s="3" t="s">
        <v>990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5">
        <v>927</v>
      </c>
    </row>
    <row r="55" spans="1:16" ht="25.5" x14ac:dyDescent="0.25">
      <c r="A55" s="3" t="s">
        <v>991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75">
        <v>1383</v>
      </c>
    </row>
    <row r="56" spans="1:16" ht="25.5" x14ac:dyDescent="0.25">
      <c r="A56" s="3" t="s">
        <v>920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75">
        <v>2457</v>
      </c>
    </row>
    <row r="57" spans="1:16" ht="25.5" x14ac:dyDescent="0.25">
      <c r="A57" s="3" t="s">
        <v>921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75">
        <v>349</v>
      </c>
    </row>
    <row r="58" spans="1:16" ht="38.25" x14ac:dyDescent="0.25">
      <c r="A58" s="3" t="s">
        <v>922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75">
        <v>276</v>
      </c>
    </row>
    <row r="59" spans="1:16" ht="25.5" x14ac:dyDescent="0.25">
      <c r="A59" s="3" t="s">
        <v>473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75">
        <v>2184</v>
      </c>
    </row>
    <row r="60" spans="1:16" ht="15.75" x14ac:dyDescent="0.25">
      <c r="A60" s="3" t="s">
        <v>187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75">
        <v>14101</v>
      </c>
    </row>
    <row r="61" spans="1:16" ht="15.75" x14ac:dyDescent="0.25">
      <c r="A61" s="3" t="s">
        <v>1146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75">
        <v>132</v>
      </c>
    </row>
    <row r="62" spans="1:16" ht="25.5" x14ac:dyDescent="0.25">
      <c r="A62" s="3" t="s">
        <v>923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75">
        <v>82</v>
      </c>
    </row>
    <row r="63" spans="1:16" ht="25.5" x14ac:dyDescent="0.25">
      <c r="A63" s="3" t="s">
        <v>924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75">
        <v>42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76"/>
  <sheetViews>
    <sheetView showGridLines="0" topLeftCell="A44" workbookViewId="0">
      <selection activeCell="P21" sqref="P21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7" ht="12.75" hidden="1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spans="1:27" ht="12.75" hidden="1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27" ht="12.75" hidden="1" customHeigh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1:27" ht="12.75" hidden="1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</row>
    <row r="6" spans="1:27" ht="12.75" hidden="1" customHeight="1" x14ac:dyDescent="0.2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</row>
    <row r="7" spans="1:27" ht="12.75" hidden="1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</row>
    <row r="8" spans="1:27" ht="12.75" hidden="1" customHeight="1" x14ac:dyDescent="0.2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</row>
    <row r="9" spans="1:27" ht="12.75" hidden="1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27" ht="12.75" hidden="1" customHeight="1" x14ac:dyDescent="0.2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</row>
    <row r="11" spans="1:27" ht="12.75" hidden="1" customHeight="1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</row>
    <row r="12" spans="1:27" ht="12.75" hidden="1" customHeight="1" x14ac:dyDescent="0.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</row>
    <row r="13" spans="1:27" ht="12.75" hidden="1" customHeight="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</row>
    <row r="14" spans="1:27" ht="20.100000000000001" customHeight="1" x14ac:dyDescent="0.2">
      <c r="A14" s="134" t="s">
        <v>917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27" x14ac:dyDescent="0.2">
      <c r="A15" s="135" t="s">
        <v>273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7">
        <v>2016</v>
      </c>
      <c r="Z15" s="135"/>
      <c r="AA15" s="135"/>
    </row>
    <row r="16" spans="1:27" ht="26.1" customHeight="1" x14ac:dyDescent="0.2">
      <c r="A16" s="9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92" t="s">
        <v>992</v>
      </c>
      <c r="P16" s="92" t="s">
        <v>544</v>
      </c>
      <c r="Q16" s="92"/>
      <c r="R16" s="92"/>
      <c r="S16" s="92"/>
      <c r="T16" s="92"/>
      <c r="U16" s="92"/>
      <c r="V16" s="92"/>
      <c r="W16" s="92"/>
      <c r="X16" s="92"/>
      <c r="Y16" s="92" t="s">
        <v>1149</v>
      </c>
      <c r="Z16" s="92"/>
      <c r="AA16" s="92"/>
    </row>
    <row r="17" spans="1:27" ht="15" customHeight="1" x14ac:dyDescent="0.2">
      <c r="A17" s="9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92"/>
      <c r="P17" s="92" t="s">
        <v>985</v>
      </c>
      <c r="Q17" s="92" t="s">
        <v>545</v>
      </c>
      <c r="R17" s="92"/>
      <c r="S17" s="92"/>
      <c r="T17" s="92"/>
      <c r="U17" s="92"/>
      <c r="V17" s="92"/>
      <c r="W17" s="92"/>
      <c r="X17" s="92"/>
      <c r="Y17" s="92" t="s">
        <v>985</v>
      </c>
      <c r="Z17" s="82" t="s">
        <v>1148</v>
      </c>
      <c r="AA17" s="92" t="s">
        <v>1137</v>
      </c>
    </row>
    <row r="18" spans="1:27" ht="26.1" customHeight="1" x14ac:dyDescent="0.2">
      <c r="A18" s="9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2"/>
      <c r="P18" s="92"/>
      <c r="Q18" s="92" t="s">
        <v>546</v>
      </c>
      <c r="R18" s="92" t="s">
        <v>547</v>
      </c>
      <c r="S18" s="82" t="s">
        <v>548</v>
      </c>
      <c r="T18" s="92" t="s">
        <v>860</v>
      </c>
      <c r="U18" s="92" t="s">
        <v>555</v>
      </c>
      <c r="V18" s="92" t="s">
        <v>989</v>
      </c>
      <c r="W18" s="92"/>
      <c r="X18" s="92"/>
      <c r="Y18" s="92"/>
      <c r="Z18" s="136"/>
      <c r="AA18" s="92"/>
    </row>
    <row r="19" spans="1:27" ht="118.5" customHeight="1" x14ac:dyDescent="0.2">
      <c r="A19" s="9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76">
        <v>31</v>
      </c>
      <c r="O19" s="92"/>
      <c r="P19" s="92"/>
      <c r="Q19" s="92"/>
      <c r="R19" s="92"/>
      <c r="S19" s="90"/>
      <c r="T19" s="92"/>
      <c r="U19" s="92"/>
      <c r="V19" s="4" t="s">
        <v>549</v>
      </c>
      <c r="W19" s="4" t="s">
        <v>1147</v>
      </c>
      <c r="X19" s="4" t="s">
        <v>550</v>
      </c>
      <c r="Y19" s="92"/>
      <c r="Z19" s="90"/>
      <c r="AA19" s="92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2" t="s">
        <v>551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15293</v>
      </c>
      <c r="Q21" s="75">
        <v>5576</v>
      </c>
      <c r="R21" s="75">
        <v>915</v>
      </c>
      <c r="S21" s="75">
        <v>14370</v>
      </c>
      <c r="T21" s="75">
        <v>304</v>
      </c>
      <c r="U21" s="75">
        <v>8692</v>
      </c>
      <c r="V21" s="75">
        <v>5382</v>
      </c>
      <c r="W21" s="75">
        <v>0</v>
      </c>
      <c r="X21" s="75">
        <v>0</v>
      </c>
      <c r="Y21" s="75">
        <v>4978</v>
      </c>
      <c r="Z21" s="75">
        <v>2283</v>
      </c>
      <c r="AA21" s="75">
        <v>0</v>
      </c>
    </row>
    <row r="22" spans="1:27" ht="39.950000000000003" customHeight="1" x14ac:dyDescent="0.25">
      <c r="A22" s="3" t="s">
        <v>556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5">
        <v>2</v>
      </c>
      <c r="P22" s="75">
        <v>540</v>
      </c>
      <c r="Q22" s="75">
        <v>149</v>
      </c>
      <c r="R22" s="75">
        <v>71</v>
      </c>
      <c r="S22" s="75">
        <v>405</v>
      </c>
      <c r="T22" s="75">
        <v>168</v>
      </c>
      <c r="U22" s="75">
        <v>166</v>
      </c>
      <c r="V22" s="75">
        <v>135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</row>
    <row r="23" spans="1:27" ht="25.5" x14ac:dyDescent="0.25">
      <c r="A23" s="3" t="s">
        <v>557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5">
        <v>3</v>
      </c>
      <c r="P23" s="75">
        <v>403</v>
      </c>
      <c r="Q23" s="75">
        <v>65</v>
      </c>
      <c r="R23" s="75">
        <v>30</v>
      </c>
      <c r="S23" s="75">
        <v>344</v>
      </c>
      <c r="T23" s="75">
        <v>40</v>
      </c>
      <c r="U23" s="75">
        <v>209</v>
      </c>
      <c r="V23" s="75">
        <v>124</v>
      </c>
      <c r="W23" s="75">
        <v>0</v>
      </c>
      <c r="X23" s="75">
        <v>0</v>
      </c>
      <c r="Y23" s="75">
        <v>137</v>
      </c>
      <c r="Z23" s="75">
        <v>0</v>
      </c>
      <c r="AA23" s="75">
        <v>0</v>
      </c>
    </row>
    <row r="24" spans="1:27" ht="25.5" x14ac:dyDescent="0.25">
      <c r="A24" s="12" t="s">
        <v>552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5">
        <v>4</v>
      </c>
      <c r="P24" s="41"/>
      <c r="Q24" s="41"/>
      <c r="R24" s="41"/>
      <c r="S24" s="75">
        <v>59</v>
      </c>
      <c r="T24" s="41"/>
      <c r="U24" s="41"/>
      <c r="V24" s="41"/>
      <c r="W24" s="41"/>
      <c r="X24" s="41"/>
      <c r="Y24" s="41"/>
      <c r="Z24" s="41"/>
      <c r="AA24" s="75">
        <v>0</v>
      </c>
    </row>
    <row r="25" spans="1:27" ht="15.75" x14ac:dyDescent="0.25">
      <c r="A25" s="12" t="s">
        <v>553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2877</v>
      </c>
      <c r="Q25" s="75">
        <v>1134</v>
      </c>
      <c r="R25" s="75">
        <v>271</v>
      </c>
      <c r="S25" s="75">
        <v>2341</v>
      </c>
      <c r="T25" s="75">
        <v>665</v>
      </c>
      <c r="U25" s="75">
        <v>999</v>
      </c>
      <c r="V25" s="75">
        <v>942</v>
      </c>
      <c r="W25" s="75">
        <v>0</v>
      </c>
      <c r="X25" s="75">
        <v>0</v>
      </c>
      <c r="Y25" s="75">
        <v>183</v>
      </c>
      <c r="Z25" s="75">
        <v>56</v>
      </c>
      <c r="AA25" s="75">
        <v>0</v>
      </c>
    </row>
    <row r="26" spans="1:27" ht="38.25" x14ac:dyDescent="0.25">
      <c r="A26" s="3" t="s">
        <v>264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5">
        <v>6</v>
      </c>
      <c r="P26" s="75">
        <v>307</v>
      </c>
      <c r="Q26" s="75">
        <v>52</v>
      </c>
      <c r="R26" s="75">
        <v>20</v>
      </c>
      <c r="S26" s="75">
        <v>224</v>
      </c>
      <c r="T26" s="75">
        <v>227</v>
      </c>
      <c r="U26" s="75">
        <v>41</v>
      </c>
      <c r="V26" s="75">
        <v>19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</row>
    <row r="27" spans="1:27" ht="25.5" x14ac:dyDescent="0.25">
      <c r="A27" s="3" t="s">
        <v>265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5">
        <v>7</v>
      </c>
      <c r="P27" s="75">
        <v>273</v>
      </c>
      <c r="Q27" s="75">
        <v>58</v>
      </c>
      <c r="R27" s="75">
        <v>2</v>
      </c>
      <c r="S27" s="75">
        <v>223</v>
      </c>
      <c r="T27" s="75">
        <v>0</v>
      </c>
      <c r="U27" s="75">
        <v>187</v>
      </c>
      <c r="V27" s="75">
        <v>84</v>
      </c>
      <c r="W27" s="75">
        <v>0</v>
      </c>
      <c r="X27" s="75">
        <v>0</v>
      </c>
      <c r="Y27" s="75">
        <v>34</v>
      </c>
      <c r="Z27" s="75">
        <v>0</v>
      </c>
      <c r="AA27" s="75">
        <v>0</v>
      </c>
    </row>
    <row r="28" spans="1:27" ht="25.5" x14ac:dyDescent="0.25">
      <c r="A28" s="3" t="s">
        <v>558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5">
        <v>8</v>
      </c>
      <c r="P28" s="75">
        <v>54</v>
      </c>
      <c r="Q28" s="75">
        <v>8</v>
      </c>
      <c r="R28" s="75">
        <v>1</v>
      </c>
      <c r="S28" s="75">
        <v>52</v>
      </c>
      <c r="T28" s="75">
        <v>5</v>
      </c>
      <c r="U28" s="75">
        <v>31</v>
      </c>
      <c r="V28" s="75">
        <v>17</v>
      </c>
      <c r="W28" s="75">
        <v>0</v>
      </c>
      <c r="X28" s="75">
        <v>0</v>
      </c>
      <c r="Y28" s="75">
        <v>1</v>
      </c>
      <c r="Z28" s="75">
        <v>0</v>
      </c>
      <c r="AA28" s="75">
        <v>0</v>
      </c>
    </row>
    <row r="29" spans="1:27" ht="15.75" x14ac:dyDescent="0.25">
      <c r="A29" s="3" t="s">
        <v>925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5">
        <v>9</v>
      </c>
      <c r="P29" s="75">
        <v>2</v>
      </c>
      <c r="Q29" s="75">
        <v>0</v>
      </c>
      <c r="R29" s="75">
        <v>0</v>
      </c>
      <c r="S29" s="75">
        <v>2</v>
      </c>
      <c r="T29" s="75">
        <v>0</v>
      </c>
      <c r="U29" s="75">
        <v>1</v>
      </c>
      <c r="V29" s="75">
        <v>1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</row>
    <row r="30" spans="1:27" ht="25.5" x14ac:dyDescent="0.25">
      <c r="A30" s="3" t="s">
        <v>926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5">
        <v>10</v>
      </c>
      <c r="P30" s="75">
        <v>357</v>
      </c>
      <c r="Q30" s="75">
        <v>170</v>
      </c>
      <c r="R30" s="75">
        <v>3</v>
      </c>
      <c r="S30" s="75">
        <v>330</v>
      </c>
      <c r="T30" s="75">
        <v>43</v>
      </c>
      <c r="U30" s="75">
        <v>109</v>
      </c>
      <c r="V30" s="75">
        <v>202</v>
      </c>
      <c r="W30" s="75">
        <v>0</v>
      </c>
      <c r="X30" s="75">
        <v>0</v>
      </c>
      <c r="Y30" s="75">
        <v>11</v>
      </c>
      <c r="Z30" s="75">
        <v>0</v>
      </c>
      <c r="AA30" s="75">
        <v>0</v>
      </c>
    </row>
    <row r="31" spans="1:27" ht="38.25" x14ac:dyDescent="0.25">
      <c r="A31" s="3" t="s">
        <v>266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5">
        <v>11</v>
      </c>
      <c r="P31" s="75">
        <v>686</v>
      </c>
      <c r="Q31" s="75">
        <v>421</v>
      </c>
      <c r="R31" s="75">
        <v>0</v>
      </c>
      <c r="S31" s="75">
        <v>535</v>
      </c>
      <c r="T31" s="75">
        <v>68</v>
      </c>
      <c r="U31" s="75">
        <v>172</v>
      </c>
      <c r="V31" s="75">
        <v>446</v>
      </c>
      <c r="W31" s="75">
        <v>0</v>
      </c>
      <c r="X31" s="75">
        <v>0</v>
      </c>
      <c r="Y31" s="75">
        <v>102</v>
      </c>
      <c r="Z31" s="75">
        <v>56</v>
      </c>
      <c r="AA31" s="75">
        <v>0</v>
      </c>
    </row>
    <row r="32" spans="1:27" ht="30" customHeight="1" x14ac:dyDescent="0.25">
      <c r="A32" s="12" t="s">
        <v>927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v>12</v>
      </c>
      <c r="P32" s="75">
        <v>3000</v>
      </c>
      <c r="Q32" s="75">
        <v>1016</v>
      </c>
      <c r="R32" s="75">
        <v>229</v>
      </c>
      <c r="S32" s="75">
        <v>2581</v>
      </c>
      <c r="T32" s="75">
        <v>297</v>
      </c>
      <c r="U32" s="75">
        <v>1567</v>
      </c>
      <c r="V32" s="75">
        <v>907</v>
      </c>
      <c r="W32" s="75">
        <v>0</v>
      </c>
      <c r="X32" s="75">
        <v>0</v>
      </c>
      <c r="Y32" s="75">
        <v>256</v>
      </c>
      <c r="Z32" s="75">
        <v>102</v>
      </c>
      <c r="AA32" s="75">
        <v>0</v>
      </c>
    </row>
    <row r="33" spans="1:27" ht="25.5" x14ac:dyDescent="0.25">
      <c r="A33" s="3" t="s">
        <v>928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5">
        <v>13</v>
      </c>
      <c r="P33" s="75">
        <v>1389</v>
      </c>
      <c r="Q33" s="75">
        <v>387</v>
      </c>
      <c r="R33" s="75">
        <v>52</v>
      </c>
      <c r="S33" s="75">
        <v>1313</v>
      </c>
      <c r="T33" s="75">
        <v>61</v>
      </c>
      <c r="U33" s="75">
        <v>892</v>
      </c>
      <c r="V33" s="75">
        <v>384</v>
      </c>
      <c r="W33" s="75">
        <v>0</v>
      </c>
      <c r="X33" s="75">
        <v>0</v>
      </c>
      <c r="Y33" s="75">
        <v>172</v>
      </c>
      <c r="Z33" s="75">
        <v>83</v>
      </c>
      <c r="AA33" s="75">
        <v>0</v>
      </c>
    </row>
    <row r="34" spans="1:27" ht="63.75" x14ac:dyDescent="0.25">
      <c r="A34" s="3" t="s">
        <v>1026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5">
        <v>14</v>
      </c>
      <c r="P34" s="75">
        <v>196</v>
      </c>
      <c r="Q34" s="75">
        <v>126</v>
      </c>
      <c r="R34" s="75">
        <v>0</v>
      </c>
      <c r="S34" s="75">
        <v>190</v>
      </c>
      <c r="T34" s="75">
        <v>35</v>
      </c>
      <c r="U34" s="75">
        <v>47</v>
      </c>
      <c r="V34" s="75">
        <v>114</v>
      </c>
      <c r="W34" s="75">
        <v>0</v>
      </c>
      <c r="X34" s="75">
        <v>0</v>
      </c>
      <c r="Y34" s="75">
        <v>5</v>
      </c>
      <c r="Z34" s="75">
        <v>0</v>
      </c>
      <c r="AA34" s="75">
        <v>0</v>
      </c>
    </row>
    <row r="35" spans="1:27" ht="51" x14ac:dyDescent="0.25">
      <c r="A35" s="3" t="s">
        <v>929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5">
        <v>15</v>
      </c>
      <c r="P35" s="75">
        <v>142</v>
      </c>
      <c r="Q35" s="75">
        <v>64</v>
      </c>
      <c r="R35" s="75">
        <v>12</v>
      </c>
      <c r="S35" s="75">
        <v>126</v>
      </c>
      <c r="T35" s="75">
        <v>6</v>
      </c>
      <c r="U35" s="75">
        <v>84</v>
      </c>
      <c r="V35" s="75">
        <v>40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</row>
    <row r="36" spans="1:27" ht="15.75" x14ac:dyDescent="0.25">
      <c r="A36" s="3" t="s">
        <v>267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>
        <v>16</v>
      </c>
      <c r="P36" s="75">
        <v>431</v>
      </c>
      <c r="Q36" s="75">
        <v>57</v>
      </c>
      <c r="R36" s="75">
        <v>135</v>
      </c>
      <c r="S36" s="75">
        <v>297</v>
      </c>
      <c r="T36" s="75">
        <v>73</v>
      </c>
      <c r="U36" s="75">
        <v>188</v>
      </c>
      <c r="V36" s="75">
        <v>35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</row>
    <row r="37" spans="1:27" ht="15.75" x14ac:dyDescent="0.25">
      <c r="A37" s="3" t="s">
        <v>539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>
        <v>17</v>
      </c>
      <c r="P37" s="75">
        <v>8</v>
      </c>
      <c r="Q37" s="75">
        <v>2</v>
      </c>
      <c r="R37" s="75">
        <v>0</v>
      </c>
      <c r="S37" s="75">
        <v>8</v>
      </c>
      <c r="T37" s="75">
        <v>0</v>
      </c>
      <c r="U37" s="75">
        <v>6</v>
      </c>
      <c r="V37" s="75">
        <v>2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</row>
    <row r="38" spans="1:27" ht="25.5" x14ac:dyDescent="0.25">
      <c r="A38" s="3" t="s">
        <v>930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>
        <v>18</v>
      </c>
      <c r="P38" s="75">
        <v>1</v>
      </c>
      <c r="Q38" s="75">
        <v>0</v>
      </c>
      <c r="R38" s="75">
        <v>0</v>
      </c>
      <c r="S38" s="75">
        <v>1</v>
      </c>
      <c r="T38" s="75">
        <v>0</v>
      </c>
      <c r="U38" s="75">
        <v>1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</row>
    <row r="39" spans="1:27" ht="25.5" x14ac:dyDescent="0.25">
      <c r="A39" s="3" t="s">
        <v>1138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>
        <v>19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</row>
    <row r="40" spans="1:27" ht="25.5" x14ac:dyDescent="0.25">
      <c r="A40" s="3" t="s">
        <v>268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5">
        <v>20</v>
      </c>
      <c r="P40" s="75">
        <v>346</v>
      </c>
      <c r="Q40" s="75">
        <v>173</v>
      </c>
      <c r="R40" s="75">
        <v>5</v>
      </c>
      <c r="S40" s="75">
        <v>318</v>
      </c>
      <c r="T40" s="75">
        <v>45</v>
      </c>
      <c r="U40" s="75">
        <v>141</v>
      </c>
      <c r="V40" s="75">
        <v>155</v>
      </c>
      <c r="W40" s="75">
        <v>0</v>
      </c>
      <c r="X40" s="75">
        <v>0</v>
      </c>
      <c r="Y40" s="75">
        <v>5</v>
      </c>
      <c r="Z40" s="75">
        <v>0</v>
      </c>
      <c r="AA40" s="75">
        <v>0</v>
      </c>
    </row>
    <row r="41" spans="1:27" ht="51" x14ac:dyDescent="0.25">
      <c r="A41" s="3" t="s">
        <v>931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>
        <v>21</v>
      </c>
      <c r="P41" s="75">
        <v>32</v>
      </c>
      <c r="Q41" s="75">
        <v>22</v>
      </c>
      <c r="R41" s="75">
        <v>4</v>
      </c>
      <c r="S41" s="75">
        <v>28</v>
      </c>
      <c r="T41" s="75">
        <v>0</v>
      </c>
      <c r="U41" s="75">
        <v>9</v>
      </c>
      <c r="V41" s="75">
        <v>19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</row>
    <row r="42" spans="1:27" ht="15.75" x14ac:dyDescent="0.25">
      <c r="A42" s="3" t="s">
        <v>269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>
        <v>22</v>
      </c>
      <c r="P42" s="75">
        <v>4</v>
      </c>
      <c r="Q42" s="75">
        <v>1</v>
      </c>
      <c r="R42" s="75">
        <v>0</v>
      </c>
      <c r="S42" s="75">
        <v>3</v>
      </c>
      <c r="T42" s="75">
        <v>0</v>
      </c>
      <c r="U42" s="75">
        <v>1</v>
      </c>
      <c r="V42" s="75">
        <v>3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</row>
    <row r="43" spans="1:27" ht="25.5" x14ac:dyDescent="0.25">
      <c r="A43" s="3" t="s">
        <v>270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>
        <v>23</v>
      </c>
      <c r="P43" s="75">
        <v>274</v>
      </c>
      <c r="Q43" s="75">
        <v>103</v>
      </c>
      <c r="R43" s="75">
        <v>5</v>
      </c>
      <c r="S43" s="75">
        <v>254</v>
      </c>
      <c r="T43" s="75">
        <v>44</v>
      </c>
      <c r="U43" s="75">
        <v>110</v>
      </c>
      <c r="V43" s="75">
        <v>115</v>
      </c>
      <c r="W43" s="75">
        <v>0</v>
      </c>
      <c r="X43" s="75">
        <v>0</v>
      </c>
      <c r="Y43" s="75">
        <v>3</v>
      </c>
      <c r="Z43" s="75">
        <v>0</v>
      </c>
      <c r="AA43" s="75">
        <v>0</v>
      </c>
    </row>
    <row r="44" spans="1:27" ht="25.5" x14ac:dyDescent="0.25">
      <c r="A44" s="3" t="s">
        <v>188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>
        <v>24</v>
      </c>
      <c r="P44" s="75">
        <v>81</v>
      </c>
      <c r="Q44" s="75">
        <v>18</v>
      </c>
      <c r="R44" s="75">
        <v>0</v>
      </c>
      <c r="S44" s="75">
        <v>76</v>
      </c>
      <c r="T44" s="75">
        <v>2</v>
      </c>
      <c r="U44" s="75">
        <v>38</v>
      </c>
      <c r="V44" s="75">
        <v>41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</row>
    <row r="45" spans="1:27" ht="15.75" x14ac:dyDescent="0.25">
      <c r="A45" s="3" t="s">
        <v>271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5">
        <v>25</v>
      </c>
      <c r="P45" s="75">
        <v>747</v>
      </c>
      <c r="Q45" s="75">
        <v>362</v>
      </c>
      <c r="R45" s="75">
        <v>28</v>
      </c>
      <c r="S45" s="75">
        <v>598</v>
      </c>
      <c r="T45" s="75">
        <v>83</v>
      </c>
      <c r="U45" s="75">
        <v>326</v>
      </c>
      <c r="V45" s="75">
        <v>310</v>
      </c>
      <c r="W45" s="75">
        <v>0</v>
      </c>
      <c r="X45" s="75">
        <v>0</v>
      </c>
      <c r="Y45" s="75">
        <v>69</v>
      </c>
      <c r="Z45" s="75">
        <v>19</v>
      </c>
      <c r="AA45" s="75">
        <v>0</v>
      </c>
    </row>
    <row r="46" spans="1:27" ht="15.75" x14ac:dyDescent="0.25">
      <c r="A46" s="3" t="s">
        <v>272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5">
        <v>26</v>
      </c>
      <c r="P46" s="75">
        <v>87</v>
      </c>
      <c r="Q46" s="75">
        <v>18</v>
      </c>
      <c r="R46" s="75">
        <v>2</v>
      </c>
      <c r="S46" s="75">
        <v>49</v>
      </c>
      <c r="T46" s="75">
        <v>39</v>
      </c>
      <c r="U46" s="75">
        <v>24</v>
      </c>
      <c r="V46" s="75">
        <v>22</v>
      </c>
      <c r="W46" s="75">
        <v>0</v>
      </c>
      <c r="X46" s="75">
        <v>0</v>
      </c>
      <c r="Y46" s="75">
        <v>10</v>
      </c>
      <c r="Z46" s="75">
        <v>0</v>
      </c>
      <c r="AA46" s="75">
        <v>0</v>
      </c>
    </row>
    <row r="47" spans="1:27" ht="25.5" x14ac:dyDescent="0.25">
      <c r="A47" s="12" t="s">
        <v>554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5">
        <v>27</v>
      </c>
      <c r="P47" s="41"/>
      <c r="Q47" s="41"/>
      <c r="R47" s="41"/>
      <c r="S47" s="75">
        <v>56</v>
      </c>
      <c r="T47" s="41"/>
      <c r="U47" s="41"/>
      <c r="V47" s="41"/>
      <c r="W47" s="41"/>
      <c r="X47" s="41"/>
      <c r="Y47" s="41"/>
      <c r="Z47" s="41"/>
      <c r="AA47" s="75">
        <v>0</v>
      </c>
    </row>
    <row r="48" spans="1:27" ht="38.25" x14ac:dyDescent="0.25">
      <c r="A48" s="12" t="s">
        <v>932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5">
        <v>28</v>
      </c>
      <c r="P48" s="75">
        <v>14999</v>
      </c>
      <c r="Q48" s="75">
        <v>5616</v>
      </c>
      <c r="R48" s="75">
        <v>898</v>
      </c>
      <c r="S48" s="75">
        <v>14071</v>
      </c>
      <c r="T48" s="75">
        <v>317</v>
      </c>
      <c r="U48" s="75">
        <v>8313</v>
      </c>
      <c r="V48" s="75">
        <v>5471</v>
      </c>
      <c r="W48" s="75">
        <v>0</v>
      </c>
      <c r="X48" s="75">
        <v>0</v>
      </c>
      <c r="Y48" s="75">
        <v>5076</v>
      </c>
      <c r="Z48" s="75">
        <v>2237</v>
      </c>
      <c r="AA48" s="75">
        <v>0</v>
      </c>
    </row>
    <row r="49" spans="1:27" ht="25.5" x14ac:dyDescent="0.25">
      <c r="A49" s="12" t="s">
        <v>933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v>29</v>
      </c>
      <c r="P49" s="75">
        <v>3636</v>
      </c>
      <c r="Q49" s="75">
        <v>1051</v>
      </c>
      <c r="R49" s="75">
        <v>0</v>
      </c>
      <c r="S49" s="75">
        <v>2721</v>
      </c>
      <c r="T49" s="75">
        <v>73</v>
      </c>
      <c r="U49" s="75">
        <v>2340</v>
      </c>
      <c r="V49" s="75">
        <v>1223</v>
      </c>
      <c r="W49" s="75">
        <v>0</v>
      </c>
      <c r="X49" s="75">
        <v>0</v>
      </c>
      <c r="Y49" s="75">
        <v>251</v>
      </c>
      <c r="Z49" s="75">
        <v>77</v>
      </c>
      <c r="AA49" s="75">
        <v>0</v>
      </c>
    </row>
    <row r="50" spans="1:27" ht="25.5" x14ac:dyDescent="0.25">
      <c r="A50" s="12" t="s">
        <v>124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5">
        <v>30</v>
      </c>
      <c r="P50" s="75">
        <v>46</v>
      </c>
      <c r="Q50" s="75">
        <v>12</v>
      </c>
      <c r="R50" s="75">
        <v>0</v>
      </c>
      <c r="S50" s="75">
        <v>28</v>
      </c>
      <c r="T50" s="75">
        <v>0</v>
      </c>
      <c r="U50" s="75">
        <v>25</v>
      </c>
      <c r="V50" s="75">
        <v>21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</row>
    <row r="51" spans="1:27" ht="30" customHeight="1" x14ac:dyDescent="0.25">
      <c r="A51" s="11" t="s">
        <v>274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5">
        <v>31</v>
      </c>
      <c r="P51" s="75">
        <v>3221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26.25" x14ac:dyDescent="0.25">
      <c r="A52" s="11" t="s">
        <v>934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5">
        <v>32</v>
      </c>
      <c r="P52" s="75">
        <v>149</v>
      </c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5.75" x14ac:dyDescent="0.25">
      <c r="A53" s="11" t="s">
        <v>126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5">
        <v>33</v>
      </c>
      <c r="P53" s="75">
        <v>338</v>
      </c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x14ac:dyDescent="0.25">
      <c r="A54" s="11" t="s">
        <v>125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5">
        <v>34</v>
      </c>
      <c r="P54" s="75">
        <v>2734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5.75" customHeight="1" x14ac:dyDescent="0.25">
      <c r="A55" s="12" t="s">
        <v>275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5">
        <v>35</v>
      </c>
      <c r="P55" s="75">
        <v>1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15.75" x14ac:dyDescent="0.25">
      <c r="A56" s="3" t="s">
        <v>572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5">
        <v>36</v>
      </c>
      <c r="P56" s="75">
        <v>11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5.75" x14ac:dyDescent="0.25">
      <c r="A57" s="12" t="s">
        <v>276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5">
        <v>37</v>
      </c>
      <c r="P57" s="75">
        <v>0</v>
      </c>
      <c r="Q57" s="43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26.25" x14ac:dyDescent="0.25">
      <c r="A58" s="11" t="s">
        <v>936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5">
        <v>38</v>
      </c>
      <c r="P58" s="75">
        <v>0</v>
      </c>
      <c r="Q58" s="43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15.75" x14ac:dyDescent="0.25">
      <c r="A59" s="11" t="s">
        <v>126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5">
        <v>39</v>
      </c>
      <c r="P59" s="75">
        <v>0</v>
      </c>
      <c r="Q59" s="43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5.75" x14ac:dyDescent="0.25">
      <c r="A60" s="11" t="s">
        <v>125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>
        <v>40</v>
      </c>
      <c r="P60" s="75">
        <v>0</v>
      </c>
      <c r="Q60" s="43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30" customHeight="1" x14ac:dyDescent="0.25">
      <c r="A61" s="12" t="s">
        <v>277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5">
        <v>41</v>
      </c>
      <c r="P61" s="75">
        <v>7103</v>
      </c>
      <c r="Q61" s="43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26.25" x14ac:dyDescent="0.25">
      <c r="A62" s="11" t="s">
        <v>935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5">
        <v>42</v>
      </c>
      <c r="P62" s="75">
        <v>17</v>
      </c>
      <c r="Q62" s="43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5.75" x14ac:dyDescent="0.25">
      <c r="A63" s="11" t="s">
        <v>126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>
        <v>43</v>
      </c>
      <c r="P63" s="75">
        <v>232</v>
      </c>
      <c r="Q63" s="43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5.75" x14ac:dyDescent="0.25">
      <c r="A64" s="11" t="s">
        <v>125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>
        <v>44</v>
      </c>
      <c r="P64" s="75">
        <v>6854</v>
      </c>
      <c r="Q64" s="43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51" x14ac:dyDescent="0.25">
      <c r="A65" s="12" t="s">
        <v>278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5">
        <v>45</v>
      </c>
      <c r="P65" s="75">
        <v>0</v>
      </c>
      <c r="Q65" s="43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26.25" x14ac:dyDescent="0.25">
      <c r="A66" s="11" t="s">
        <v>474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5">
        <v>46</v>
      </c>
      <c r="P66" s="75">
        <v>0</v>
      </c>
      <c r="Q66" s="43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5.75" x14ac:dyDescent="0.25">
      <c r="A67" s="11" t="s">
        <v>126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5">
        <v>47</v>
      </c>
      <c r="P67" s="75">
        <v>0</v>
      </c>
      <c r="Q67" s="43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5.75" x14ac:dyDescent="0.25">
      <c r="A68" s="11" t="s">
        <v>125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5">
        <v>48</v>
      </c>
      <c r="P68" s="75">
        <v>0</v>
      </c>
      <c r="Q68" s="43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5.75" x14ac:dyDescent="0.25">
      <c r="A69" s="12" t="s">
        <v>571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5">
        <v>49</v>
      </c>
      <c r="P69" s="75">
        <v>4095</v>
      </c>
      <c r="Q69" s="43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26.25" x14ac:dyDescent="0.25">
      <c r="A70" s="11" t="s">
        <v>937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5">
        <v>50</v>
      </c>
      <c r="P70" s="75">
        <v>5</v>
      </c>
      <c r="Q70" s="43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5.75" x14ac:dyDescent="0.25">
      <c r="A71" s="11" t="s">
        <v>126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5">
        <v>51</v>
      </c>
      <c r="P71" s="75">
        <v>72</v>
      </c>
      <c r="Q71" s="43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5.75" x14ac:dyDescent="0.25">
      <c r="A72" s="11" t="s">
        <v>125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5">
        <v>52</v>
      </c>
      <c r="P72" s="75">
        <v>4018</v>
      </c>
      <c r="Q72" s="43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x14ac:dyDescent="0.2">
      <c r="Q73" s="13"/>
    </row>
    <row r="74" spans="1:27" x14ac:dyDescent="0.2">
      <c r="Q74" s="13"/>
    </row>
    <row r="75" spans="1:27" x14ac:dyDescent="0.2">
      <c r="Q75" s="13"/>
    </row>
    <row r="76" spans="1:27" x14ac:dyDescent="0.2">
      <c r="Q76" s="14"/>
    </row>
  </sheetData>
  <sheetProtection password="A428" sheet="1" objects="1" scenarios="1" selectLockedCells="1"/>
  <mergeCells count="30"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4 P51:P72 P21:AA23 S24 P25:AA46 P48:AA50 S47 AA4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2"/>
  <sheetViews>
    <sheetView showGridLines="0" topLeftCell="A33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34" t="s">
        <v>531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x14ac:dyDescent="0.2">
      <c r="A16" s="135" t="s">
        <v>530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 x14ac:dyDescent="0.2">
      <c r="A17" s="139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2" t="s">
        <v>992</v>
      </c>
      <c r="P17" s="92" t="s">
        <v>505</v>
      </c>
      <c r="Q17" s="92" t="s">
        <v>573</v>
      </c>
      <c r="R17" s="92"/>
      <c r="S17" s="92"/>
      <c r="T17" s="92"/>
      <c r="U17" s="92" t="s">
        <v>504</v>
      </c>
    </row>
    <row r="18" spans="1:21" x14ac:dyDescent="0.2">
      <c r="A18" s="13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2"/>
      <c r="P18" s="92"/>
      <c r="Q18" s="92" t="s">
        <v>574</v>
      </c>
      <c r="R18" s="92"/>
      <c r="S18" s="92"/>
      <c r="T18" s="92"/>
      <c r="U18" s="92"/>
    </row>
    <row r="19" spans="1:21" ht="25.5" x14ac:dyDescent="0.2">
      <c r="A19" s="13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2"/>
      <c r="P19" s="92"/>
      <c r="Q19" s="4" t="s">
        <v>575</v>
      </c>
      <c r="R19" s="4" t="s">
        <v>999</v>
      </c>
      <c r="S19" s="4" t="s">
        <v>1000</v>
      </c>
      <c r="T19" s="4" t="s">
        <v>861</v>
      </c>
      <c r="U19" s="92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2" t="s">
        <v>1001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1001</v>
      </c>
      <c r="Q21" s="75">
        <v>41</v>
      </c>
      <c r="R21" s="75">
        <v>127</v>
      </c>
      <c r="S21" s="75">
        <v>215</v>
      </c>
      <c r="T21" s="75">
        <v>618</v>
      </c>
      <c r="U21" s="75">
        <v>26</v>
      </c>
    </row>
    <row r="22" spans="1:21" ht="15.75" x14ac:dyDescent="0.25">
      <c r="A22" s="3" t="s">
        <v>1004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220</v>
      </c>
      <c r="Q22" s="75">
        <v>28</v>
      </c>
      <c r="R22" s="75">
        <v>54</v>
      </c>
      <c r="S22" s="75">
        <v>39</v>
      </c>
      <c r="T22" s="75">
        <v>99</v>
      </c>
      <c r="U22" s="75">
        <v>9</v>
      </c>
    </row>
    <row r="23" spans="1:21" ht="25.5" x14ac:dyDescent="0.25">
      <c r="A23" s="12" t="s">
        <v>1002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817</v>
      </c>
      <c r="Q23" s="75">
        <v>26</v>
      </c>
      <c r="R23" s="75">
        <v>90</v>
      </c>
      <c r="S23" s="75">
        <v>185</v>
      </c>
      <c r="T23" s="75">
        <v>516</v>
      </c>
      <c r="U23" s="75">
        <v>57</v>
      </c>
    </row>
    <row r="24" spans="1:21" ht="25.5" x14ac:dyDescent="0.25">
      <c r="A24" s="3" t="s">
        <v>1005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817</v>
      </c>
      <c r="Q24" s="75">
        <v>26</v>
      </c>
      <c r="R24" s="75">
        <v>90</v>
      </c>
      <c r="S24" s="75">
        <v>185</v>
      </c>
      <c r="T24" s="75">
        <v>516</v>
      </c>
      <c r="U24" s="75">
        <v>57</v>
      </c>
    </row>
    <row r="25" spans="1:21" ht="39.950000000000003" customHeight="1" x14ac:dyDescent="0.25">
      <c r="A25" s="3" t="s">
        <v>1006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</row>
    <row r="26" spans="1:21" ht="15.75" x14ac:dyDescent="0.25">
      <c r="A26" s="12" t="s">
        <v>1003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179</v>
      </c>
      <c r="Q26" s="75">
        <v>68</v>
      </c>
      <c r="R26" s="75">
        <v>27</v>
      </c>
      <c r="S26" s="75">
        <v>52</v>
      </c>
      <c r="T26" s="75">
        <v>32</v>
      </c>
      <c r="U26" s="75">
        <v>24</v>
      </c>
    </row>
    <row r="27" spans="1:21" ht="25.5" x14ac:dyDescent="0.25">
      <c r="A27" s="3" t="s">
        <v>1007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123</v>
      </c>
      <c r="Q27" s="75">
        <v>68</v>
      </c>
      <c r="R27" s="75">
        <v>13</v>
      </c>
      <c r="S27" s="75">
        <v>21</v>
      </c>
      <c r="T27" s="75">
        <v>21</v>
      </c>
      <c r="U27" s="75">
        <v>14</v>
      </c>
    </row>
    <row r="28" spans="1:21" ht="15.75" x14ac:dyDescent="0.25">
      <c r="A28" s="3" t="s">
        <v>1008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56</v>
      </c>
      <c r="Q28" s="77">
        <v>0</v>
      </c>
      <c r="R28" s="75">
        <v>14</v>
      </c>
      <c r="S28" s="75">
        <v>31</v>
      </c>
      <c r="T28" s="75">
        <v>11</v>
      </c>
      <c r="U28" s="75">
        <v>10</v>
      </c>
    </row>
    <row r="29" spans="1:21" ht="25.5" x14ac:dyDescent="0.25">
      <c r="A29" s="3" t="s">
        <v>938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0</v>
      </c>
      <c r="Q29" s="77">
        <v>0</v>
      </c>
      <c r="R29" s="75">
        <v>0</v>
      </c>
      <c r="S29" s="75">
        <v>0</v>
      </c>
      <c r="T29" s="75">
        <v>0</v>
      </c>
      <c r="U29" s="75">
        <v>0</v>
      </c>
    </row>
    <row r="30" spans="1:21" ht="15.75" x14ac:dyDescent="0.25">
      <c r="A30" s="3" t="s">
        <v>1009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42</v>
      </c>
      <c r="Q30" s="77">
        <v>0</v>
      </c>
      <c r="R30" s="75">
        <v>9</v>
      </c>
      <c r="S30" s="75">
        <v>24</v>
      </c>
      <c r="T30" s="75">
        <v>9</v>
      </c>
      <c r="U30" s="75">
        <v>7</v>
      </c>
    </row>
    <row r="31" spans="1:21" ht="15.75" x14ac:dyDescent="0.25">
      <c r="A31" s="3" t="s">
        <v>1010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2</v>
      </c>
      <c r="Q31" s="77">
        <v>0</v>
      </c>
      <c r="R31" s="75">
        <v>1</v>
      </c>
      <c r="S31" s="75">
        <v>1</v>
      </c>
      <c r="T31" s="75">
        <v>0</v>
      </c>
      <c r="U31" s="75">
        <v>0</v>
      </c>
    </row>
    <row r="32" spans="1:21" ht="15.75" x14ac:dyDescent="0.25">
      <c r="A32" s="3" t="s">
        <v>1011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1</v>
      </c>
      <c r="Q32" s="77">
        <v>0</v>
      </c>
      <c r="R32" s="75">
        <v>0</v>
      </c>
      <c r="S32" s="75">
        <v>0</v>
      </c>
      <c r="T32" s="75">
        <v>1</v>
      </c>
      <c r="U32" s="75">
        <v>0</v>
      </c>
    </row>
    <row r="33" spans="1:21" ht="15.75" x14ac:dyDescent="0.25">
      <c r="A33" s="3" t="s">
        <v>1012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7</v>
      </c>
      <c r="Q33" s="77">
        <v>0</v>
      </c>
      <c r="R33" s="75">
        <v>3</v>
      </c>
      <c r="S33" s="75">
        <v>3</v>
      </c>
      <c r="T33" s="75">
        <v>1</v>
      </c>
      <c r="U33" s="75">
        <v>0</v>
      </c>
    </row>
    <row r="34" spans="1:21" ht="15.75" x14ac:dyDescent="0.25">
      <c r="A34" s="3" t="s">
        <v>1013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0</v>
      </c>
      <c r="Q34" s="77">
        <v>0</v>
      </c>
      <c r="R34" s="75">
        <v>0</v>
      </c>
      <c r="S34" s="75">
        <v>0</v>
      </c>
      <c r="T34" s="75">
        <v>0</v>
      </c>
      <c r="U34" s="75">
        <v>0</v>
      </c>
    </row>
    <row r="35" spans="1:21" ht="15.75" x14ac:dyDescent="0.25">
      <c r="A35" s="3" t="s">
        <v>1014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0</v>
      </c>
      <c r="Q35" s="77">
        <v>0</v>
      </c>
      <c r="R35" s="75">
        <v>0</v>
      </c>
      <c r="S35" s="75">
        <v>0</v>
      </c>
      <c r="T35" s="75">
        <v>0</v>
      </c>
      <c r="U35" s="75">
        <v>0</v>
      </c>
    </row>
    <row r="36" spans="1:21" ht="15.75" x14ac:dyDescent="0.25">
      <c r="A36" s="3" t="s">
        <v>1015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0</v>
      </c>
      <c r="Q36" s="77">
        <v>0</v>
      </c>
      <c r="R36" s="75">
        <v>0</v>
      </c>
      <c r="S36" s="75">
        <v>0</v>
      </c>
      <c r="T36" s="75">
        <v>0</v>
      </c>
      <c r="U36" s="75">
        <v>0</v>
      </c>
    </row>
    <row r="37" spans="1:21" ht="15.75" x14ac:dyDescent="0.25">
      <c r="A37" s="3" t="s">
        <v>1016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0</v>
      </c>
      <c r="Q37" s="77">
        <v>0</v>
      </c>
      <c r="R37" s="75">
        <v>0</v>
      </c>
      <c r="S37" s="75">
        <v>0</v>
      </c>
      <c r="T37" s="75">
        <v>0</v>
      </c>
      <c r="U37" s="75">
        <v>0</v>
      </c>
    </row>
    <row r="38" spans="1:21" ht="15.75" x14ac:dyDescent="0.25">
      <c r="A38" s="3" t="s">
        <v>1017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  <c r="Q38" s="77">
        <v>0</v>
      </c>
      <c r="R38" s="75">
        <v>0</v>
      </c>
      <c r="S38" s="75">
        <v>0</v>
      </c>
      <c r="T38" s="75">
        <v>0</v>
      </c>
      <c r="U38" s="75">
        <v>0</v>
      </c>
    </row>
    <row r="39" spans="1:21" ht="15.75" x14ac:dyDescent="0.25">
      <c r="A39" s="3" t="s">
        <v>1018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0</v>
      </c>
      <c r="Q39" s="77">
        <v>0</v>
      </c>
      <c r="R39" s="75">
        <v>0</v>
      </c>
      <c r="S39" s="75">
        <v>0</v>
      </c>
      <c r="T39" s="75">
        <v>0</v>
      </c>
      <c r="U39" s="75">
        <v>0</v>
      </c>
    </row>
    <row r="40" spans="1:21" ht="15.75" x14ac:dyDescent="0.25">
      <c r="A40" s="3" t="s">
        <v>1019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4</v>
      </c>
      <c r="Q40" s="77">
        <v>0</v>
      </c>
      <c r="R40" s="75">
        <v>1</v>
      </c>
      <c r="S40" s="75">
        <v>3</v>
      </c>
      <c r="T40" s="75">
        <v>0</v>
      </c>
      <c r="U40" s="75">
        <v>3</v>
      </c>
    </row>
    <row r="41" spans="1:21" ht="15.75" x14ac:dyDescent="0.25">
      <c r="A41" s="3" t="s">
        <v>123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0</v>
      </c>
      <c r="Q41" s="77">
        <v>0</v>
      </c>
      <c r="R41" s="75">
        <v>0</v>
      </c>
      <c r="S41" s="75">
        <v>0</v>
      </c>
      <c r="T41" s="75">
        <v>0</v>
      </c>
      <c r="U41" s="75">
        <v>0</v>
      </c>
    </row>
    <row r="42" spans="1:21" ht="15.75" x14ac:dyDescent="0.25">
      <c r="A42" s="3" t="s">
        <v>1020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0</v>
      </c>
      <c r="Q42" s="77">
        <v>0</v>
      </c>
      <c r="R42" s="75">
        <v>0</v>
      </c>
      <c r="S42" s="75">
        <v>0</v>
      </c>
      <c r="T42" s="75">
        <v>0</v>
      </c>
      <c r="U42" s="75">
        <v>0</v>
      </c>
    </row>
    <row r="43" spans="1:21" ht="15.75" x14ac:dyDescent="0.25">
      <c r="A43" s="3" t="s">
        <v>1021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0</v>
      </c>
      <c r="Q43" s="77">
        <v>0</v>
      </c>
      <c r="R43" s="75">
        <v>0</v>
      </c>
      <c r="S43" s="75">
        <v>0</v>
      </c>
      <c r="T43" s="75">
        <v>0</v>
      </c>
      <c r="U43" s="75">
        <v>0</v>
      </c>
    </row>
    <row r="44" spans="1:21" ht="15.75" x14ac:dyDescent="0.25">
      <c r="A44" s="3" t="s">
        <v>1022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  <c r="Q44" s="77">
        <v>0</v>
      </c>
      <c r="R44" s="75">
        <v>0</v>
      </c>
      <c r="S44" s="75">
        <v>0</v>
      </c>
      <c r="T44" s="75">
        <v>0</v>
      </c>
      <c r="U44" s="75">
        <v>0</v>
      </c>
    </row>
    <row r="45" spans="1:21" ht="15.75" x14ac:dyDescent="0.25">
      <c r="A45" s="3" t="s">
        <v>1023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  <c r="Q45" s="77">
        <v>0</v>
      </c>
      <c r="R45" s="75">
        <v>0</v>
      </c>
      <c r="S45" s="75">
        <v>0</v>
      </c>
      <c r="T45" s="75">
        <v>0</v>
      </c>
      <c r="U45" s="75">
        <v>0</v>
      </c>
    </row>
    <row r="46" spans="1:21" ht="15.75" x14ac:dyDescent="0.25">
      <c r="A46" s="3" t="s">
        <v>1024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0</v>
      </c>
      <c r="Q46" s="77">
        <v>0</v>
      </c>
      <c r="R46" s="75">
        <v>0</v>
      </c>
      <c r="S46" s="75">
        <v>0</v>
      </c>
      <c r="T46" s="75">
        <v>0</v>
      </c>
      <c r="U46" s="75">
        <v>0</v>
      </c>
    </row>
    <row r="47" spans="1:21" ht="15.75" x14ac:dyDescent="0.25">
      <c r="A47" s="3" t="s">
        <v>1025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0</v>
      </c>
      <c r="Q47" s="77">
        <v>0</v>
      </c>
      <c r="R47" s="75">
        <v>0</v>
      </c>
      <c r="S47" s="75">
        <v>0</v>
      </c>
      <c r="T47" s="75">
        <v>0</v>
      </c>
      <c r="U47" s="75">
        <v>0</v>
      </c>
    </row>
    <row r="48" spans="1:21" ht="15.75" x14ac:dyDescent="0.25">
      <c r="A48" s="3" t="s">
        <v>127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0</v>
      </c>
      <c r="Q48" s="77">
        <v>0</v>
      </c>
      <c r="R48" s="75">
        <v>0</v>
      </c>
      <c r="S48" s="75">
        <v>0</v>
      </c>
      <c r="T48" s="75">
        <v>0</v>
      </c>
      <c r="U48" s="75">
        <v>0</v>
      </c>
    </row>
    <row r="49" spans="1:21" ht="15.75" x14ac:dyDescent="0.25">
      <c r="A49" s="3" t="s">
        <v>887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0</v>
      </c>
      <c r="Q49" s="77">
        <v>0</v>
      </c>
      <c r="R49" s="75">
        <v>0</v>
      </c>
      <c r="S49" s="75">
        <v>0</v>
      </c>
      <c r="T49" s="75">
        <v>0</v>
      </c>
      <c r="U49" s="75">
        <v>0</v>
      </c>
    </row>
    <row r="50" spans="1:21" ht="15.75" x14ac:dyDescent="0.25">
      <c r="A50" s="3" t="s">
        <v>888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0</v>
      </c>
      <c r="Q50" s="77">
        <v>0</v>
      </c>
      <c r="R50" s="75">
        <v>0</v>
      </c>
      <c r="S50" s="75">
        <v>0</v>
      </c>
      <c r="T50" s="75">
        <v>0</v>
      </c>
      <c r="U50" s="75">
        <v>0</v>
      </c>
    </row>
    <row r="51" spans="1:21" ht="50.1" customHeight="1" x14ac:dyDescent="0.25">
      <c r="A51" s="3" t="s">
        <v>503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56</v>
      </c>
      <c r="Q51" s="77">
        <v>0</v>
      </c>
      <c r="R51" s="75">
        <v>14</v>
      </c>
      <c r="S51" s="75">
        <v>31</v>
      </c>
      <c r="T51" s="75">
        <v>11</v>
      </c>
      <c r="U51" s="75">
        <v>10</v>
      </c>
    </row>
    <row r="52" spans="1:21" ht="25.5" x14ac:dyDescent="0.25">
      <c r="A52" s="3" t="s">
        <v>939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317</v>
      </c>
      <c r="Q52" s="75">
        <v>14</v>
      </c>
      <c r="R52" s="75">
        <v>36</v>
      </c>
      <c r="S52" s="75">
        <v>58</v>
      </c>
      <c r="T52" s="75">
        <v>209</v>
      </c>
      <c r="U52" s="75">
        <v>2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2 R21:U52 Q52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64"/>
  <sheetViews>
    <sheetView showGridLines="0" topLeftCell="A49" workbookViewId="0">
      <selection activeCell="S57" sqref="S57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34" t="s">
        <v>863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1:20" x14ac:dyDescent="0.2">
      <c r="A17" s="135" t="s">
        <v>284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0" x14ac:dyDescent="0.2">
      <c r="A18" s="13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2" t="s">
        <v>992</v>
      </c>
      <c r="P18" s="92" t="s">
        <v>506</v>
      </c>
      <c r="Q18" s="92"/>
      <c r="R18" s="92"/>
      <c r="S18" s="92" t="s">
        <v>507</v>
      </c>
      <c r="T18" s="92"/>
    </row>
    <row r="19" spans="1:20" ht="89.25" x14ac:dyDescent="0.2">
      <c r="A19" s="13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2"/>
      <c r="P19" s="4" t="s">
        <v>985</v>
      </c>
      <c r="Q19" s="4" t="s">
        <v>508</v>
      </c>
      <c r="R19" s="4" t="s">
        <v>509</v>
      </c>
      <c r="S19" s="4" t="s">
        <v>985</v>
      </c>
      <c r="T19" s="4" t="s">
        <v>510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2" t="s">
        <v>279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260</v>
      </c>
      <c r="Q21" s="75">
        <v>204</v>
      </c>
      <c r="R21" s="75">
        <v>0</v>
      </c>
      <c r="S21" s="75">
        <v>187</v>
      </c>
      <c r="T21" s="75">
        <v>0</v>
      </c>
    </row>
    <row r="22" spans="1:20" ht="25.5" x14ac:dyDescent="0.25">
      <c r="A22" s="12" t="s">
        <v>282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>
        <v>2</v>
      </c>
      <c r="P22" s="75">
        <v>118</v>
      </c>
      <c r="Q22" s="75">
        <v>92</v>
      </c>
      <c r="R22" s="75">
        <v>0</v>
      </c>
      <c r="S22" s="75">
        <v>141</v>
      </c>
      <c r="T22" s="75">
        <v>0</v>
      </c>
    </row>
    <row r="23" spans="1:20" ht="15.75" x14ac:dyDescent="0.25">
      <c r="A23" s="12" t="s">
        <v>862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83</v>
      </c>
      <c r="Q23" s="75">
        <v>69</v>
      </c>
      <c r="R23" s="75">
        <v>0</v>
      </c>
      <c r="S23" s="75">
        <v>33</v>
      </c>
      <c r="T23" s="75">
        <v>0</v>
      </c>
    </row>
    <row r="24" spans="1:20" ht="25.5" x14ac:dyDescent="0.25">
      <c r="A24" s="12" t="s">
        <v>940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>
        <v>4</v>
      </c>
      <c r="P24" s="75">
        <v>59</v>
      </c>
      <c r="Q24" s="75">
        <v>43</v>
      </c>
      <c r="R24" s="75">
        <v>0</v>
      </c>
      <c r="S24" s="75">
        <v>13</v>
      </c>
      <c r="T24" s="75">
        <v>0</v>
      </c>
    </row>
    <row r="25" spans="1:20" ht="15.75" x14ac:dyDescent="0.25">
      <c r="A25" s="12" t="s">
        <v>511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>
        <v>5</v>
      </c>
      <c r="P25" s="75">
        <v>31</v>
      </c>
      <c r="Q25" s="75">
        <v>12</v>
      </c>
      <c r="R25" s="75">
        <v>0</v>
      </c>
      <c r="S25" s="75">
        <v>101</v>
      </c>
      <c r="T25" s="75">
        <v>75</v>
      </c>
    </row>
    <row r="26" spans="1:20" ht="25.5" x14ac:dyDescent="0.25">
      <c r="A26" s="12" t="s">
        <v>283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11</v>
      </c>
      <c r="Q26" s="75">
        <v>2</v>
      </c>
      <c r="R26" s="75">
        <v>0</v>
      </c>
      <c r="S26" s="75">
        <v>91</v>
      </c>
      <c r="T26" s="75">
        <v>75</v>
      </c>
    </row>
    <row r="27" spans="1:20" ht="15.75" x14ac:dyDescent="0.25">
      <c r="A27" s="12" t="s">
        <v>862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5">
        <v>7</v>
      </c>
      <c r="P27" s="75">
        <v>7</v>
      </c>
      <c r="Q27" s="75">
        <v>4</v>
      </c>
      <c r="R27" s="75">
        <v>0</v>
      </c>
      <c r="S27" s="75">
        <v>1</v>
      </c>
      <c r="T27" s="75">
        <v>0</v>
      </c>
    </row>
    <row r="28" spans="1:20" ht="25.5" x14ac:dyDescent="0.25">
      <c r="A28" s="12" t="s">
        <v>940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>
        <v>8</v>
      </c>
      <c r="P28" s="75">
        <v>13</v>
      </c>
      <c r="Q28" s="75">
        <v>6</v>
      </c>
      <c r="R28" s="75">
        <v>0</v>
      </c>
      <c r="S28" s="75">
        <v>9</v>
      </c>
      <c r="T28" s="75">
        <v>0</v>
      </c>
    </row>
    <row r="29" spans="1:20" ht="38.25" x14ac:dyDescent="0.25">
      <c r="A29" s="12" t="s">
        <v>280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5">
        <v>9</v>
      </c>
      <c r="P29" s="75">
        <v>1017</v>
      </c>
      <c r="Q29" s="75">
        <v>680</v>
      </c>
      <c r="R29" s="75">
        <v>0</v>
      </c>
      <c r="S29" s="75">
        <v>413</v>
      </c>
      <c r="T29" s="75">
        <v>0</v>
      </c>
    </row>
    <row r="30" spans="1:20" ht="25.5" x14ac:dyDescent="0.25">
      <c r="A30" s="12" t="s">
        <v>941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5">
        <v>10</v>
      </c>
      <c r="P30" s="75">
        <v>349</v>
      </c>
      <c r="Q30" s="75">
        <v>291</v>
      </c>
      <c r="R30" s="75">
        <v>0</v>
      </c>
      <c r="S30" s="75">
        <v>305</v>
      </c>
      <c r="T30" s="75">
        <v>0</v>
      </c>
    </row>
    <row r="31" spans="1:20" ht="15.75" x14ac:dyDescent="0.25">
      <c r="A31" s="12" t="s">
        <v>862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5">
        <v>11</v>
      </c>
      <c r="P31" s="75">
        <v>339</v>
      </c>
      <c r="Q31" s="75">
        <v>202</v>
      </c>
      <c r="R31" s="75">
        <v>0</v>
      </c>
      <c r="S31" s="75">
        <v>78</v>
      </c>
      <c r="T31" s="75">
        <v>0</v>
      </c>
    </row>
    <row r="32" spans="1:20" ht="25.5" x14ac:dyDescent="0.25">
      <c r="A32" s="12" t="s">
        <v>940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5">
        <v>12</v>
      </c>
      <c r="P32" s="75">
        <v>329</v>
      </c>
      <c r="Q32" s="75">
        <v>187</v>
      </c>
      <c r="R32" s="75">
        <v>0</v>
      </c>
      <c r="S32" s="75">
        <v>30</v>
      </c>
      <c r="T32" s="75">
        <v>0</v>
      </c>
    </row>
    <row r="33" spans="1:20" ht="15.75" x14ac:dyDescent="0.25">
      <c r="A33" s="12" t="s">
        <v>511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>
        <v>13</v>
      </c>
      <c r="P33" s="75">
        <v>114</v>
      </c>
      <c r="Q33" s="75">
        <v>72</v>
      </c>
      <c r="R33" s="75">
        <v>0</v>
      </c>
      <c r="S33" s="75">
        <v>146</v>
      </c>
      <c r="T33" s="75">
        <v>105</v>
      </c>
    </row>
    <row r="34" spans="1:20" ht="25.5" x14ac:dyDescent="0.25">
      <c r="A34" s="12" t="s">
        <v>942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5">
        <v>14</v>
      </c>
      <c r="P34" s="75">
        <v>51</v>
      </c>
      <c r="Q34" s="75">
        <v>27</v>
      </c>
      <c r="R34" s="75">
        <v>0</v>
      </c>
      <c r="S34" s="75">
        <v>136</v>
      </c>
      <c r="T34" s="75">
        <v>105</v>
      </c>
    </row>
    <row r="35" spans="1:20" ht="15.75" x14ac:dyDescent="0.25">
      <c r="A35" s="12" t="s">
        <v>862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5">
        <v>15</v>
      </c>
      <c r="P35" s="75">
        <v>63</v>
      </c>
      <c r="Q35" s="75">
        <v>45</v>
      </c>
      <c r="R35" s="75">
        <v>0</v>
      </c>
      <c r="S35" s="75">
        <v>10</v>
      </c>
      <c r="T35" s="75">
        <v>0</v>
      </c>
    </row>
    <row r="36" spans="1:20" ht="25.5" x14ac:dyDescent="0.25">
      <c r="A36" s="12" t="s">
        <v>940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5">
        <v>16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</row>
    <row r="37" spans="1:20" ht="38.25" x14ac:dyDescent="0.25">
      <c r="A37" s="12" t="s">
        <v>281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5">
        <v>17</v>
      </c>
      <c r="P37" s="75">
        <v>879</v>
      </c>
      <c r="Q37" s="75">
        <v>572</v>
      </c>
      <c r="R37" s="75">
        <v>0</v>
      </c>
      <c r="S37" s="75">
        <v>321</v>
      </c>
      <c r="T37" s="75">
        <v>0</v>
      </c>
    </row>
    <row r="38" spans="1:20" ht="15.75" x14ac:dyDescent="0.25">
      <c r="A38" s="12" t="s">
        <v>943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5">
        <v>18</v>
      </c>
      <c r="P38" s="75">
        <v>798</v>
      </c>
      <c r="Q38" s="75">
        <v>495</v>
      </c>
      <c r="R38" s="75">
        <v>0</v>
      </c>
      <c r="S38" s="75">
        <v>233</v>
      </c>
      <c r="T38" s="75">
        <v>0</v>
      </c>
    </row>
    <row r="39" spans="1:20" ht="25.5" x14ac:dyDescent="0.25">
      <c r="A39" s="12" t="s">
        <v>944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5">
        <v>19</v>
      </c>
      <c r="P39" s="75">
        <v>288</v>
      </c>
      <c r="Q39" s="75">
        <v>240</v>
      </c>
      <c r="R39" s="75">
        <v>0</v>
      </c>
      <c r="S39" s="75">
        <v>177</v>
      </c>
      <c r="T39" s="75">
        <v>0</v>
      </c>
    </row>
    <row r="40" spans="1:20" ht="15.75" x14ac:dyDescent="0.25">
      <c r="A40" s="12" t="s">
        <v>569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5">
        <v>20</v>
      </c>
      <c r="P40" s="75">
        <v>269</v>
      </c>
      <c r="Q40" s="75">
        <v>149</v>
      </c>
      <c r="R40" s="75">
        <v>0</v>
      </c>
      <c r="S40" s="75">
        <v>44</v>
      </c>
      <c r="T40" s="75">
        <v>0</v>
      </c>
    </row>
    <row r="41" spans="1:20" ht="25.5" x14ac:dyDescent="0.25">
      <c r="A41" s="12" t="s">
        <v>945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5">
        <v>21</v>
      </c>
      <c r="P41" s="75">
        <v>241</v>
      </c>
      <c r="Q41" s="75">
        <v>106</v>
      </c>
      <c r="R41" s="75">
        <v>0</v>
      </c>
      <c r="S41" s="75">
        <v>12</v>
      </c>
      <c r="T41" s="75">
        <v>0</v>
      </c>
    </row>
    <row r="42" spans="1:20" ht="15.75" x14ac:dyDescent="0.25">
      <c r="A42" s="12" t="s">
        <v>511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5">
        <v>22</v>
      </c>
      <c r="P42" s="75">
        <v>21</v>
      </c>
      <c r="Q42" s="75">
        <v>11</v>
      </c>
      <c r="R42" s="75">
        <v>0</v>
      </c>
      <c r="S42" s="75">
        <v>81</v>
      </c>
      <c r="T42" s="75">
        <v>69</v>
      </c>
    </row>
    <row r="43" spans="1:20" ht="15.75" x14ac:dyDescent="0.25">
      <c r="A43" s="12" t="s">
        <v>946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>
        <v>23</v>
      </c>
      <c r="P43" s="75">
        <v>14</v>
      </c>
      <c r="Q43" s="75">
        <v>7</v>
      </c>
      <c r="R43" s="75">
        <v>0</v>
      </c>
      <c r="S43" s="75">
        <v>57</v>
      </c>
      <c r="T43" s="75">
        <v>48</v>
      </c>
    </row>
    <row r="44" spans="1:20" ht="25.5" x14ac:dyDescent="0.25">
      <c r="A44" s="12" t="s">
        <v>947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5">
        <v>24</v>
      </c>
      <c r="P44" s="75">
        <v>7</v>
      </c>
      <c r="Q44" s="75">
        <v>3</v>
      </c>
      <c r="R44" s="75">
        <v>0</v>
      </c>
      <c r="S44" s="75">
        <v>54</v>
      </c>
      <c r="T44" s="75">
        <v>48</v>
      </c>
    </row>
    <row r="45" spans="1:20" ht="15.75" x14ac:dyDescent="0.25">
      <c r="A45" s="12" t="s">
        <v>569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5">
        <v>25</v>
      </c>
      <c r="P45" s="75">
        <v>7</v>
      </c>
      <c r="Q45" s="75">
        <v>4</v>
      </c>
      <c r="R45" s="75">
        <v>0</v>
      </c>
      <c r="S45" s="75">
        <v>3</v>
      </c>
      <c r="T45" s="75">
        <v>0</v>
      </c>
    </row>
    <row r="46" spans="1:20" ht="25.5" x14ac:dyDescent="0.25">
      <c r="A46" s="12" t="s">
        <v>945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5">
        <v>26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</row>
    <row r="47" spans="1:20" ht="51" x14ac:dyDescent="0.25">
      <c r="A47" s="12" t="s">
        <v>948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>
        <v>27</v>
      </c>
      <c r="P47" s="75">
        <v>398</v>
      </c>
      <c r="Q47" s="75">
        <v>312</v>
      </c>
      <c r="R47" s="75">
        <v>0</v>
      </c>
      <c r="S47" s="75">
        <v>279</v>
      </c>
      <c r="T47" s="75">
        <v>0</v>
      </c>
    </row>
    <row r="48" spans="1:20" ht="25.5" x14ac:dyDescent="0.25">
      <c r="A48" s="12" t="s">
        <v>475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5">
        <v>28</v>
      </c>
      <c r="P48" s="75">
        <v>100</v>
      </c>
      <c r="Q48" s="75">
        <v>69</v>
      </c>
      <c r="R48" s="75">
        <v>0</v>
      </c>
      <c r="S48" s="75">
        <v>62</v>
      </c>
      <c r="T48" s="75">
        <v>0</v>
      </c>
    </row>
    <row r="49" spans="1:20" ht="15.75" x14ac:dyDescent="0.25">
      <c r="A49" s="12" t="s">
        <v>570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5">
        <v>29</v>
      </c>
      <c r="P49" s="75">
        <v>135</v>
      </c>
      <c r="Q49" s="75">
        <v>104</v>
      </c>
      <c r="R49" s="75">
        <v>0</v>
      </c>
      <c r="S49" s="75">
        <v>204</v>
      </c>
      <c r="T49" s="75">
        <v>0</v>
      </c>
    </row>
    <row r="50" spans="1:20" ht="15.75" x14ac:dyDescent="0.25">
      <c r="A50" s="12" t="s">
        <v>862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5">
        <v>30</v>
      </c>
      <c r="P50" s="75">
        <v>126</v>
      </c>
      <c r="Q50" s="75">
        <v>99</v>
      </c>
      <c r="R50" s="75">
        <v>0</v>
      </c>
      <c r="S50" s="75">
        <v>46</v>
      </c>
      <c r="T50" s="75">
        <v>0</v>
      </c>
    </row>
    <row r="51" spans="1:20" ht="25.5" x14ac:dyDescent="0.25">
      <c r="A51" s="12" t="s">
        <v>940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5">
        <v>31</v>
      </c>
      <c r="P51" s="75">
        <v>137</v>
      </c>
      <c r="Q51" s="75">
        <v>109</v>
      </c>
      <c r="R51" s="75">
        <v>0</v>
      </c>
      <c r="S51" s="75">
        <v>29</v>
      </c>
      <c r="T51" s="75">
        <v>0</v>
      </c>
    </row>
    <row r="52" spans="1:20" ht="25.5" x14ac:dyDescent="0.25">
      <c r="A52" s="12" t="s">
        <v>476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>
        <v>32</v>
      </c>
      <c r="P52" s="75">
        <v>124</v>
      </c>
      <c r="Q52" s="75">
        <v>73</v>
      </c>
      <c r="R52" s="75">
        <v>0</v>
      </c>
      <c r="S52" s="75">
        <v>166</v>
      </c>
      <c r="T52" s="75">
        <v>111</v>
      </c>
    </row>
    <row r="53" spans="1:20" ht="25.5" x14ac:dyDescent="0.25">
      <c r="A53" s="12" t="s">
        <v>949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5">
        <v>33</v>
      </c>
      <c r="P53" s="75">
        <v>31</v>
      </c>
      <c r="Q53" s="75">
        <v>12</v>
      </c>
      <c r="R53" s="75">
        <v>0</v>
      </c>
      <c r="S53" s="75">
        <v>58</v>
      </c>
      <c r="T53" s="75">
        <v>40</v>
      </c>
    </row>
    <row r="54" spans="1:20" ht="15.75" x14ac:dyDescent="0.25">
      <c r="A54" s="12" t="s">
        <v>570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>
        <v>34</v>
      </c>
      <c r="P54" s="75">
        <v>55</v>
      </c>
      <c r="Q54" s="75">
        <v>26</v>
      </c>
      <c r="R54" s="75">
        <v>0</v>
      </c>
      <c r="S54" s="75">
        <v>156</v>
      </c>
      <c r="T54" s="75">
        <v>111</v>
      </c>
    </row>
    <row r="55" spans="1:20" ht="15.75" x14ac:dyDescent="0.25">
      <c r="A55" s="12" t="s">
        <v>862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5">
        <v>35</v>
      </c>
      <c r="P55" s="75">
        <v>56</v>
      </c>
      <c r="Q55" s="75">
        <v>41</v>
      </c>
      <c r="R55" s="75">
        <v>0</v>
      </c>
      <c r="S55" s="75">
        <v>10</v>
      </c>
      <c r="T55" s="75">
        <v>0</v>
      </c>
    </row>
    <row r="56" spans="1:20" ht="25.5" x14ac:dyDescent="0.25">
      <c r="A56" s="12" t="s">
        <v>940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>
        <v>36</v>
      </c>
      <c r="P56" s="75">
        <v>13</v>
      </c>
      <c r="Q56" s="75">
        <v>6</v>
      </c>
      <c r="R56" s="75">
        <v>0</v>
      </c>
      <c r="S56" s="75">
        <v>0</v>
      </c>
      <c r="T56" s="75">
        <v>0</v>
      </c>
    </row>
    <row r="57" spans="1:20" ht="38.25" customHeight="1" x14ac:dyDescent="0.25">
      <c r="A57" s="12" t="s">
        <v>885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5">
        <v>37</v>
      </c>
      <c r="P57" s="75">
        <v>8</v>
      </c>
      <c r="Q57" s="75">
        <v>3</v>
      </c>
      <c r="R57" s="75">
        <v>0</v>
      </c>
      <c r="S57" s="75">
        <v>3</v>
      </c>
      <c r="T57" s="75">
        <v>0</v>
      </c>
    </row>
    <row r="58" spans="1:20" ht="38.25" customHeight="1" x14ac:dyDescent="0.25">
      <c r="A58" s="12" t="s">
        <v>886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5">
        <v>38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</row>
    <row r="59" spans="1:20" ht="25.5" x14ac:dyDescent="0.25">
      <c r="A59" s="12" t="s">
        <v>950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>
        <v>39</v>
      </c>
      <c r="P59" s="75">
        <v>422</v>
      </c>
      <c r="Q59" s="75">
        <v>324</v>
      </c>
      <c r="R59" s="75">
        <v>0</v>
      </c>
      <c r="S59" s="75">
        <v>408</v>
      </c>
      <c r="T59" s="75">
        <v>117</v>
      </c>
    </row>
    <row r="60" spans="1:20" ht="26.1" customHeight="1" x14ac:dyDescent="0.25">
      <c r="A60" s="65" t="s">
        <v>951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5">
        <v>40</v>
      </c>
      <c r="P60" s="75">
        <v>253</v>
      </c>
      <c r="Q60" s="75">
        <v>168</v>
      </c>
      <c r="R60" s="75">
        <v>0</v>
      </c>
      <c r="S60" s="75">
        <v>342</v>
      </c>
      <c r="T60" s="75">
        <v>117</v>
      </c>
    </row>
    <row r="61" spans="1:20" ht="25.5" x14ac:dyDescent="0.25">
      <c r="A61" s="12" t="s">
        <v>952</v>
      </c>
      <c r="B61" s="6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5">
        <v>41</v>
      </c>
      <c r="P61" s="75">
        <v>170</v>
      </c>
      <c r="Q61" s="75">
        <v>95</v>
      </c>
      <c r="R61" s="75">
        <v>0</v>
      </c>
      <c r="S61" s="75">
        <v>244</v>
      </c>
      <c r="T61" s="75">
        <v>110</v>
      </c>
    </row>
    <row r="62" spans="1:20" ht="15.75" customHeight="1" x14ac:dyDescent="0.25">
      <c r="A62" s="12" t="s">
        <v>953</v>
      </c>
      <c r="B62" s="64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5">
        <v>42</v>
      </c>
      <c r="P62" s="75">
        <v>9</v>
      </c>
      <c r="Q62" s="75">
        <v>3</v>
      </c>
      <c r="R62" s="75">
        <v>0</v>
      </c>
      <c r="S62" s="75">
        <v>2</v>
      </c>
      <c r="T62" s="75">
        <v>0</v>
      </c>
    </row>
    <row r="63" spans="1:20" ht="15.75" x14ac:dyDescent="0.25">
      <c r="A63" s="12" t="s">
        <v>792</v>
      </c>
      <c r="B63" s="6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>
        <v>43</v>
      </c>
      <c r="P63" s="75">
        <v>104</v>
      </c>
      <c r="Q63" s="75">
        <v>79</v>
      </c>
      <c r="R63" s="75">
        <v>0</v>
      </c>
      <c r="S63" s="75">
        <v>197</v>
      </c>
      <c r="T63" s="75">
        <v>0</v>
      </c>
    </row>
    <row r="64" spans="1:20" ht="15.75" x14ac:dyDescent="0.25">
      <c r="A64" s="12" t="s">
        <v>954</v>
      </c>
      <c r="B64" s="6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5">
        <v>44</v>
      </c>
      <c r="P64" s="75">
        <v>255</v>
      </c>
      <c r="Q64" s="75">
        <v>201</v>
      </c>
      <c r="R64" s="75">
        <v>0</v>
      </c>
      <c r="S64" s="75">
        <v>167</v>
      </c>
      <c r="T64" s="75">
        <v>110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64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83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style="18" customWidth="1"/>
    <col min="2" max="14" width="4" style="18" hidden="1" customWidth="1"/>
    <col min="15" max="15" width="7.5" bestFit="1" customWidth="1"/>
    <col min="16" max="16" width="15.83203125" customWidth="1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s="44" customFormat="1" ht="39.950000000000003" customHeight="1" x14ac:dyDescent="0.2">
      <c r="A17" s="134" t="s">
        <v>285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6" x14ac:dyDescent="0.2">
      <c r="A18" s="140" t="s">
        <v>286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" t="s">
        <v>992</v>
      </c>
      <c r="P19" s="4" t="s">
        <v>864</v>
      </c>
    </row>
    <row r="20" spans="1:16" x14ac:dyDescent="0.2">
      <c r="A20" s="70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865</v>
      </c>
      <c r="B21" s="6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778</v>
      </c>
    </row>
    <row r="22" spans="1:16" ht="25.5" x14ac:dyDescent="0.25">
      <c r="A22" s="3" t="s">
        <v>54</v>
      </c>
      <c r="B22" s="6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5">
        <v>2</v>
      </c>
      <c r="P22" s="75">
        <v>726</v>
      </c>
    </row>
    <row r="23" spans="1:16" ht="15.75" x14ac:dyDescent="0.25">
      <c r="A23" s="3" t="s">
        <v>866</v>
      </c>
      <c r="B23" s="6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5">
        <v>3</v>
      </c>
      <c r="P23" s="75">
        <v>226</v>
      </c>
    </row>
    <row r="24" spans="1:16" ht="25.5" x14ac:dyDescent="0.25">
      <c r="A24" s="3" t="s">
        <v>55</v>
      </c>
      <c r="B24" s="6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>
        <v>4</v>
      </c>
      <c r="P24" s="75">
        <v>187</v>
      </c>
    </row>
    <row r="25" spans="1:16" ht="15.75" x14ac:dyDescent="0.25">
      <c r="A25" s="3" t="s">
        <v>867</v>
      </c>
      <c r="B25" s="6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23</v>
      </c>
    </row>
    <row r="26" spans="1:16" ht="25.5" x14ac:dyDescent="0.25">
      <c r="A26" s="3" t="s">
        <v>56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75">
        <v>4</v>
      </c>
    </row>
    <row r="27" spans="1:16" ht="15.75" x14ac:dyDescent="0.25">
      <c r="A27" s="3" t="s">
        <v>868</v>
      </c>
      <c r="B27" s="6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>
        <v>7</v>
      </c>
      <c r="P27" s="75">
        <v>648</v>
      </c>
    </row>
    <row r="28" spans="1:16" ht="25.5" x14ac:dyDescent="0.25">
      <c r="A28" s="3" t="s">
        <v>57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v>8</v>
      </c>
      <c r="P28" s="75">
        <v>21</v>
      </c>
    </row>
    <row r="29" spans="1:16" ht="25.5" x14ac:dyDescent="0.25">
      <c r="A29" s="3" t="s">
        <v>58</v>
      </c>
      <c r="B29" s="6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5">
        <v>9</v>
      </c>
      <c r="P29" s="75">
        <v>399</v>
      </c>
    </row>
    <row r="30" spans="1:16" ht="38.25" x14ac:dyDescent="0.25">
      <c r="A30" s="3" t="s">
        <v>59</v>
      </c>
      <c r="B30" s="6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5">
        <v>102</v>
      </c>
    </row>
    <row r="31" spans="1:16" ht="15.75" x14ac:dyDescent="0.25">
      <c r="A31" s="3" t="s">
        <v>43</v>
      </c>
      <c r="B31" s="6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>
        <v>11</v>
      </c>
      <c r="P31" s="75">
        <v>9</v>
      </c>
    </row>
    <row r="32" spans="1:16" ht="15.75" x14ac:dyDescent="0.25">
      <c r="A32" s="3" t="s">
        <v>42</v>
      </c>
      <c r="B32" s="6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>
        <v>12</v>
      </c>
      <c r="P32" s="75">
        <v>116</v>
      </c>
    </row>
    <row r="33" spans="1:16" ht="25.5" x14ac:dyDescent="0.25">
      <c r="A33" s="3" t="s">
        <v>60</v>
      </c>
      <c r="B33" s="6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>
        <v>13</v>
      </c>
      <c r="P33" s="75">
        <v>0</v>
      </c>
    </row>
    <row r="34" spans="1:16" ht="15.75" x14ac:dyDescent="0.25">
      <c r="A34" s="3" t="s">
        <v>869</v>
      </c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">
        <v>14</v>
      </c>
      <c r="P34" s="75">
        <v>174</v>
      </c>
    </row>
    <row r="35" spans="1:16" ht="25.5" x14ac:dyDescent="0.25">
      <c r="A35" s="3" t="s">
        <v>44</v>
      </c>
      <c r="B35" s="6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>
        <v>15</v>
      </c>
      <c r="P35" s="75">
        <v>156</v>
      </c>
    </row>
    <row r="36" spans="1:16" ht="15.75" x14ac:dyDescent="0.25">
      <c r="A36" s="3" t="s">
        <v>45</v>
      </c>
      <c r="B36" s="6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>
        <v>16</v>
      </c>
      <c r="P36" s="75">
        <v>10</v>
      </c>
    </row>
    <row r="37" spans="1:16" ht="15.75" x14ac:dyDescent="0.25">
      <c r="A37" s="3" t="s">
        <v>46</v>
      </c>
      <c r="B37" s="6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>
        <v>17</v>
      </c>
      <c r="P37" s="75">
        <v>11</v>
      </c>
    </row>
    <row r="38" spans="1:16" ht="15.75" x14ac:dyDescent="0.25">
      <c r="A38" s="3" t="s">
        <v>870</v>
      </c>
      <c r="B38" s="6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>
        <v>18</v>
      </c>
      <c r="P38" s="75">
        <v>100</v>
      </c>
    </row>
    <row r="39" spans="1:16" ht="15.75" x14ac:dyDescent="0.25">
      <c r="A39" s="3" t="s">
        <v>871</v>
      </c>
      <c r="B39" s="6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>
        <v>19</v>
      </c>
      <c r="P39" s="75">
        <v>17</v>
      </c>
    </row>
    <row r="40" spans="1:16" ht="38.25" x14ac:dyDescent="0.25">
      <c r="A40" s="3" t="s">
        <v>872</v>
      </c>
      <c r="B40" s="6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>
        <v>20</v>
      </c>
      <c r="P40" s="75">
        <v>10</v>
      </c>
    </row>
    <row r="41" spans="1:16" ht="25.5" x14ac:dyDescent="0.25">
      <c r="A41" s="3" t="s">
        <v>41</v>
      </c>
      <c r="B41" s="6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>
        <v>21</v>
      </c>
      <c r="P41" s="75">
        <v>3126</v>
      </c>
    </row>
    <row r="42" spans="1:16" ht="25.5" x14ac:dyDescent="0.25">
      <c r="A42" s="3" t="s">
        <v>47</v>
      </c>
      <c r="B42" s="6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>
        <v>22</v>
      </c>
      <c r="P42" s="75">
        <v>362</v>
      </c>
    </row>
    <row r="43" spans="1:16" ht="15.75" x14ac:dyDescent="0.25">
      <c r="A43" s="3" t="s">
        <v>873</v>
      </c>
      <c r="B43" s="6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>
        <v>23</v>
      </c>
      <c r="P43" s="75">
        <v>522</v>
      </c>
    </row>
    <row r="44" spans="1:16" ht="15.75" x14ac:dyDescent="0.25">
      <c r="A44" s="3" t="s">
        <v>874</v>
      </c>
      <c r="B44" s="6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>
        <v>24</v>
      </c>
      <c r="P44" s="75">
        <v>109</v>
      </c>
    </row>
    <row r="45" spans="1:16" ht="15.75" x14ac:dyDescent="0.25">
      <c r="A45" s="3" t="s">
        <v>875</v>
      </c>
      <c r="B45" s="6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>
        <v>25</v>
      </c>
      <c r="P45" s="75">
        <v>639</v>
      </c>
    </row>
    <row r="46" spans="1:16" ht="15.75" x14ac:dyDescent="0.25">
      <c r="A46" s="3" t="s">
        <v>876</v>
      </c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">
        <v>26</v>
      </c>
      <c r="P46" s="75">
        <v>84</v>
      </c>
    </row>
    <row r="47" spans="1:16" ht="15.75" x14ac:dyDescent="0.25">
      <c r="A47" s="3" t="s">
        <v>877</v>
      </c>
      <c r="B47" s="6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>
        <v>27</v>
      </c>
      <c r="P47" s="75">
        <v>1410</v>
      </c>
    </row>
    <row r="48" spans="1:16" ht="15.75" x14ac:dyDescent="0.25">
      <c r="A48" s="3" t="s">
        <v>48</v>
      </c>
      <c r="B48" s="6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>
        <v>28</v>
      </c>
      <c r="P48" s="75">
        <v>766</v>
      </c>
    </row>
    <row r="49" spans="1:16" ht="15.75" x14ac:dyDescent="0.25">
      <c r="A49" s="3" t="s">
        <v>793</v>
      </c>
      <c r="B49" s="6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>
        <v>29</v>
      </c>
      <c r="P49" s="75">
        <v>4312</v>
      </c>
    </row>
    <row r="50" spans="1:16" ht="25.5" x14ac:dyDescent="0.25">
      <c r="A50" s="3" t="s">
        <v>49</v>
      </c>
      <c r="B50" s="6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>
        <v>30</v>
      </c>
      <c r="P50" s="75">
        <v>1550</v>
      </c>
    </row>
    <row r="51" spans="1:16" ht="25.5" x14ac:dyDescent="0.25">
      <c r="A51" s="3" t="s">
        <v>533</v>
      </c>
      <c r="B51" s="6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">
        <v>31</v>
      </c>
      <c r="P51" s="75">
        <v>1333</v>
      </c>
    </row>
    <row r="52" spans="1:16" ht="15.75" x14ac:dyDescent="0.25">
      <c r="A52" s="3" t="s">
        <v>955</v>
      </c>
      <c r="B52" s="69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">
        <v>32</v>
      </c>
      <c r="P52" s="75">
        <v>396</v>
      </c>
    </row>
    <row r="53" spans="1:16" ht="15.75" x14ac:dyDescent="0.25">
      <c r="A53" s="3" t="s">
        <v>956</v>
      </c>
      <c r="B53" s="6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">
        <v>33</v>
      </c>
      <c r="P53" s="75">
        <v>544</v>
      </c>
    </row>
    <row r="54" spans="1:16" ht="15.75" x14ac:dyDescent="0.25">
      <c r="A54" s="3" t="s">
        <v>957</v>
      </c>
      <c r="B54" s="6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">
        <v>34</v>
      </c>
      <c r="P54" s="75">
        <v>623</v>
      </c>
    </row>
    <row r="55" spans="1:16" ht="15.75" x14ac:dyDescent="0.25">
      <c r="A55" s="3" t="s">
        <v>880</v>
      </c>
      <c r="B55" s="6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">
        <v>35</v>
      </c>
      <c r="P55" s="75">
        <v>1350</v>
      </c>
    </row>
    <row r="56" spans="1:16" ht="15.75" x14ac:dyDescent="0.25">
      <c r="A56" s="3" t="s">
        <v>881</v>
      </c>
      <c r="B56" s="6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">
        <v>36</v>
      </c>
      <c r="P56" s="75">
        <v>991</v>
      </c>
    </row>
    <row r="57" spans="1:16" ht="15.75" x14ac:dyDescent="0.25">
      <c r="A57" s="3" t="s">
        <v>50</v>
      </c>
      <c r="B57" s="6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">
        <v>37</v>
      </c>
      <c r="P57" s="75">
        <v>9</v>
      </c>
    </row>
    <row r="58" spans="1:16" ht="15.75" x14ac:dyDescent="0.25">
      <c r="A58" s="3" t="s">
        <v>794</v>
      </c>
      <c r="B58" s="6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">
        <v>38</v>
      </c>
      <c r="P58" s="75">
        <v>88</v>
      </c>
    </row>
    <row r="59" spans="1:16" ht="25.5" x14ac:dyDescent="0.25">
      <c r="A59" s="3" t="s">
        <v>958</v>
      </c>
      <c r="B59" s="6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">
        <v>39</v>
      </c>
      <c r="P59" s="75">
        <v>5</v>
      </c>
    </row>
    <row r="60" spans="1:16" ht="39.950000000000003" customHeight="1" x14ac:dyDescent="0.25">
      <c r="A60" s="3" t="s">
        <v>1090</v>
      </c>
      <c r="B60" s="6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">
        <v>40</v>
      </c>
      <c r="P60" s="75">
        <v>2</v>
      </c>
    </row>
    <row r="61" spans="1:16" ht="25.5" x14ac:dyDescent="0.25">
      <c r="A61" s="3" t="s">
        <v>959</v>
      </c>
      <c r="B61" s="6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>
        <v>41</v>
      </c>
      <c r="P61" s="75">
        <v>1</v>
      </c>
    </row>
    <row r="62" spans="1:16" ht="26.1" customHeight="1" x14ac:dyDescent="0.25">
      <c r="A62" s="3" t="s">
        <v>769</v>
      </c>
      <c r="B62" s="6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>
        <v>42</v>
      </c>
      <c r="P62" s="75">
        <v>2</v>
      </c>
    </row>
    <row r="63" spans="1:16" ht="15.75" x14ac:dyDescent="0.25">
      <c r="A63" s="3" t="s">
        <v>960</v>
      </c>
      <c r="B63" s="6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">
        <v>43</v>
      </c>
      <c r="P63" s="75">
        <v>0</v>
      </c>
    </row>
    <row r="64" spans="1:16" ht="26.1" customHeight="1" x14ac:dyDescent="0.25">
      <c r="A64" s="3" t="s">
        <v>567</v>
      </c>
      <c r="B64" s="6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>
        <v>44</v>
      </c>
      <c r="P64" s="75">
        <v>12947</v>
      </c>
    </row>
    <row r="65" spans="1:16" ht="26.25" x14ac:dyDescent="0.25">
      <c r="A65" s="71" t="s">
        <v>961</v>
      </c>
      <c r="B65" s="6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>
        <v>45</v>
      </c>
      <c r="P65" s="75">
        <v>3839</v>
      </c>
    </row>
    <row r="66" spans="1:16" ht="15.75" x14ac:dyDescent="0.25">
      <c r="A66" s="3" t="s">
        <v>53</v>
      </c>
      <c r="B66" s="6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>
        <v>46</v>
      </c>
      <c r="P66" s="75">
        <v>5214</v>
      </c>
    </row>
    <row r="67" spans="1:16" ht="15.75" x14ac:dyDescent="0.25">
      <c r="A67" s="3" t="s">
        <v>51</v>
      </c>
      <c r="B67" s="6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>
        <v>47</v>
      </c>
      <c r="P67" s="75">
        <v>3894</v>
      </c>
    </row>
    <row r="68" spans="1:16" ht="26.1" customHeight="1" x14ac:dyDescent="0.25">
      <c r="A68" s="3" t="s">
        <v>568</v>
      </c>
      <c r="B68" s="6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">
        <v>48</v>
      </c>
      <c r="P68" s="75">
        <v>13158</v>
      </c>
    </row>
    <row r="69" spans="1:16" ht="25.5" x14ac:dyDescent="0.25">
      <c r="A69" s="3" t="s">
        <v>962</v>
      </c>
      <c r="B69" s="6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">
        <v>49</v>
      </c>
      <c r="P69" s="75">
        <v>3709</v>
      </c>
    </row>
    <row r="70" spans="1:16" ht="15.75" x14ac:dyDescent="0.25">
      <c r="A70" s="3" t="s">
        <v>53</v>
      </c>
      <c r="B70" s="6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">
        <v>50</v>
      </c>
      <c r="P70" s="75">
        <v>5335</v>
      </c>
    </row>
    <row r="71" spans="1:16" ht="15.75" x14ac:dyDescent="0.25">
      <c r="A71" s="3" t="s">
        <v>51</v>
      </c>
      <c r="B71" s="6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">
        <v>51</v>
      </c>
      <c r="P71" s="75">
        <v>4114</v>
      </c>
    </row>
    <row r="72" spans="1:16" ht="38.25" x14ac:dyDescent="0.25">
      <c r="A72" s="3" t="s">
        <v>963</v>
      </c>
      <c r="B72" s="6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">
        <v>52</v>
      </c>
      <c r="P72" s="75">
        <v>1011</v>
      </c>
    </row>
    <row r="73" spans="1:16" ht="25.5" x14ac:dyDescent="0.25">
      <c r="A73" s="3" t="s">
        <v>964</v>
      </c>
      <c r="B73" s="6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">
        <v>53</v>
      </c>
      <c r="P73" s="75">
        <v>2</v>
      </c>
    </row>
    <row r="74" spans="1:16" ht="15" customHeight="1" x14ac:dyDescent="0.25">
      <c r="A74" s="3" t="s">
        <v>53</v>
      </c>
      <c r="B74" s="6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">
        <v>54</v>
      </c>
      <c r="P74" s="75">
        <v>404</v>
      </c>
    </row>
    <row r="75" spans="1:16" ht="15.75" x14ac:dyDescent="0.25">
      <c r="A75" s="3" t="s">
        <v>51</v>
      </c>
      <c r="B75" s="6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">
        <v>55</v>
      </c>
      <c r="P75" s="75">
        <v>605</v>
      </c>
    </row>
    <row r="76" spans="1:16" ht="15.75" x14ac:dyDescent="0.25">
      <c r="A76" s="3" t="s">
        <v>52</v>
      </c>
      <c r="B76" s="6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1">
        <v>56</v>
      </c>
      <c r="P76" s="75">
        <v>658</v>
      </c>
    </row>
    <row r="77" spans="1:16" ht="51" x14ac:dyDescent="0.25">
      <c r="A77" s="3" t="s">
        <v>965</v>
      </c>
      <c r="B77" s="6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">
        <v>57</v>
      </c>
      <c r="P77" s="75">
        <v>9886</v>
      </c>
    </row>
    <row r="78" spans="1:16" ht="15.75" x14ac:dyDescent="0.25">
      <c r="A78" s="3" t="s">
        <v>966</v>
      </c>
      <c r="B78" s="6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1">
        <v>58</v>
      </c>
      <c r="P78" s="75">
        <v>9701</v>
      </c>
    </row>
    <row r="79" spans="1:16" ht="15.75" x14ac:dyDescent="0.25">
      <c r="A79" s="3" t="s">
        <v>967</v>
      </c>
      <c r="B79" s="6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">
        <v>59</v>
      </c>
      <c r="P79" s="75">
        <v>3191</v>
      </c>
    </row>
    <row r="80" spans="1:16" ht="15.75" x14ac:dyDescent="0.25">
      <c r="A80" s="3" t="s">
        <v>968</v>
      </c>
      <c r="B80" s="6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1">
        <v>60</v>
      </c>
      <c r="P80" s="75">
        <v>1553</v>
      </c>
    </row>
    <row r="81" spans="1:16" ht="15.75" x14ac:dyDescent="0.25">
      <c r="A81" s="3" t="s">
        <v>969</v>
      </c>
      <c r="B81" s="6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">
        <v>61</v>
      </c>
      <c r="P81" s="75">
        <v>611</v>
      </c>
    </row>
    <row r="82" spans="1:16" ht="25.5" x14ac:dyDescent="0.25">
      <c r="A82" s="3" t="s">
        <v>970</v>
      </c>
      <c r="B82" s="6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">
        <v>62</v>
      </c>
      <c r="P82" s="75">
        <v>3711</v>
      </c>
    </row>
    <row r="83" spans="1:16" x14ac:dyDescent="0.2">
      <c r="N83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Q53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4" width="10.83203125" style="22" customWidth="1"/>
    <col min="5" max="7" width="11.83203125" style="22" customWidth="1"/>
    <col min="8" max="8" width="5.83203125" style="22" customWidth="1"/>
    <col min="9" max="11" width="11.83203125" style="22" customWidth="1"/>
    <col min="12" max="14" width="10.83203125" style="22" hidden="1" customWidth="1"/>
    <col min="15" max="15" width="7.5" style="23" bestFit="1" customWidth="1"/>
    <col min="16" max="16" width="15.83203125" style="23" customWidth="1"/>
    <col min="17" max="17" width="2.83203125" style="23" customWidth="1"/>
    <col min="18" max="18" width="5.83203125" style="23" customWidth="1"/>
    <col min="19" max="22" width="10.83203125" style="23" customWidth="1"/>
    <col min="23" max="16384" width="9.33203125" style="23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ht="20.100000000000001" customHeight="1" x14ac:dyDescent="0.2">
      <c r="A17" s="150" t="s">
        <v>532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pans="1:16" x14ac:dyDescent="0.2">
      <c r="A18" s="140" t="s">
        <v>543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 x14ac:dyDescent="0.2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3"/>
      <c r="L19" s="24"/>
      <c r="M19" s="24"/>
      <c r="N19" s="24"/>
      <c r="O19" s="25" t="s">
        <v>992</v>
      </c>
      <c r="P19" s="25" t="s">
        <v>985</v>
      </c>
    </row>
    <row r="20" spans="1:16" x14ac:dyDescent="0.2">
      <c r="A20" s="144">
        <v>1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6"/>
      <c r="L20" s="26"/>
      <c r="M20" s="26"/>
      <c r="N20" s="26"/>
      <c r="O20" s="26">
        <v>2</v>
      </c>
      <c r="P20" s="26">
        <v>3</v>
      </c>
    </row>
    <row r="21" spans="1:16" ht="39.950000000000003" customHeight="1" x14ac:dyDescent="0.25">
      <c r="A21" s="141" t="s">
        <v>770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3"/>
      <c r="L21" s="27"/>
      <c r="M21" s="27"/>
      <c r="N21" s="27"/>
      <c r="O21" s="28">
        <v>1</v>
      </c>
      <c r="P21" s="75">
        <v>10</v>
      </c>
    </row>
    <row r="22" spans="1:16" ht="39.950000000000003" customHeight="1" x14ac:dyDescent="0.25">
      <c r="A22" s="141" t="s">
        <v>771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3"/>
      <c r="L22" s="29"/>
      <c r="M22" s="29"/>
      <c r="N22" s="29"/>
      <c r="O22" s="28">
        <v>2</v>
      </c>
      <c r="P22" s="75">
        <v>39</v>
      </c>
    </row>
    <row r="23" spans="1:16" ht="25.5" customHeight="1" x14ac:dyDescent="0.25">
      <c r="A23" s="152" t="s">
        <v>882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4"/>
      <c r="L23" s="30"/>
      <c r="M23" s="30"/>
      <c r="N23" s="30"/>
      <c r="O23" s="28">
        <v>3</v>
      </c>
      <c r="P23" s="75">
        <v>0</v>
      </c>
    </row>
    <row r="24" spans="1:16" ht="15.75" customHeight="1" x14ac:dyDescent="0.25">
      <c r="A24" s="141" t="s">
        <v>883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3"/>
      <c r="L24" s="29"/>
      <c r="M24" s="29"/>
      <c r="N24" s="29"/>
      <c r="O24" s="28">
        <v>4</v>
      </c>
      <c r="P24" s="75">
        <v>39</v>
      </c>
    </row>
    <row r="25" spans="1:16" ht="15.75" customHeight="1" x14ac:dyDescent="0.25">
      <c r="A25" s="141" t="s">
        <v>884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3"/>
      <c r="L25" s="29"/>
      <c r="M25" s="29"/>
      <c r="N25" s="29"/>
      <c r="O25" s="28">
        <v>5</v>
      </c>
      <c r="P25" s="75">
        <v>0</v>
      </c>
    </row>
    <row r="26" spans="1:16" ht="15.75" customHeight="1" x14ac:dyDescent="0.25">
      <c r="A26" s="141" t="s">
        <v>177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3"/>
      <c r="L26" s="29"/>
      <c r="M26" s="29"/>
      <c r="N26" s="29"/>
      <c r="O26" s="28">
        <v>6</v>
      </c>
      <c r="P26" s="75">
        <v>251</v>
      </c>
    </row>
    <row r="27" spans="1:16" ht="30" customHeight="1" x14ac:dyDescent="0.25">
      <c r="A27" s="141" t="s">
        <v>178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3"/>
      <c r="L27" s="29"/>
      <c r="M27" s="29"/>
      <c r="N27" s="29"/>
      <c r="O27" s="28">
        <v>7</v>
      </c>
      <c r="P27" s="75">
        <v>77</v>
      </c>
    </row>
    <row r="28" spans="1:16" ht="15.75" customHeight="1" x14ac:dyDescent="0.25">
      <c r="A28" s="141" t="s">
        <v>179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3"/>
      <c r="L28" s="29"/>
      <c r="M28" s="29"/>
      <c r="N28" s="29"/>
      <c r="O28" s="28">
        <v>8</v>
      </c>
      <c r="P28" s="75">
        <v>41</v>
      </c>
    </row>
    <row r="29" spans="1:16" ht="15.75" customHeight="1" x14ac:dyDescent="0.25">
      <c r="A29" s="141" t="s">
        <v>180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3"/>
      <c r="L29" s="29"/>
      <c r="M29" s="29"/>
      <c r="N29" s="29"/>
      <c r="O29" s="28">
        <v>9</v>
      </c>
      <c r="P29" s="75">
        <v>87</v>
      </c>
    </row>
    <row r="30" spans="1:16" ht="15.75" customHeight="1" x14ac:dyDescent="0.25">
      <c r="A30" s="141" t="s">
        <v>181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3"/>
      <c r="L30" s="29"/>
      <c r="M30" s="29"/>
      <c r="N30" s="29"/>
      <c r="O30" s="28">
        <v>10</v>
      </c>
      <c r="P30" s="75">
        <v>46</v>
      </c>
    </row>
    <row r="31" spans="1:16" ht="30" customHeight="1" x14ac:dyDescent="0.25">
      <c r="A31" s="141" t="s">
        <v>238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3"/>
      <c r="L31" s="29"/>
      <c r="M31" s="29"/>
      <c r="N31" s="29"/>
      <c r="O31" s="28">
        <v>11</v>
      </c>
      <c r="P31" s="75">
        <v>34</v>
      </c>
    </row>
    <row r="32" spans="1:16" ht="30" customHeight="1" x14ac:dyDescent="0.25">
      <c r="A32" s="141" t="s">
        <v>182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3"/>
      <c r="L32" s="29"/>
      <c r="M32" s="29"/>
      <c r="N32" s="29"/>
      <c r="O32" s="28">
        <v>12</v>
      </c>
      <c r="P32" s="75">
        <v>2</v>
      </c>
    </row>
    <row r="33" spans="1:17" ht="30" customHeight="1" x14ac:dyDescent="0.25">
      <c r="A33" s="141" t="s">
        <v>184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3"/>
      <c r="L33" s="29"/>
      <c r="M33" s="29"/>
      <c r="N33" s="29"/>
      <c r="O33" s="28">
        <v>13</v>
      </c>
      <c r="P33" s="75">
        <v>21</v>
      </c>
    </row>
    <row r="34" spans="1:17" ht="15.75" customHeight="1" x14ac:dyDescent="0.25">
      <c r="A34" s="141" t="s">
        <v>183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3"/>
      <c r="L34" s="29"/>
      <c r="M34" s="29"/>
      <c r="N34" s="29"/>
      <c r="O34" s="28">
        <v>14</v>
      </c>
      <c r="P34" s="75">
        <v>11</v>
      </c>
    </row>
    <row r="35" spans="1:17" ht="39.950000000000003" customHeight="1" x14ac:dyDescent="0.25">
      <c r="A35" s="141" t="s">
        <v>971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3"/>
      <c r="L35" s="29"/>
      <c r="M35" s="29"/>
      <c r="N35" s="29"/>
      <c r="O35" s="28">
        <v>15</v>
      </c>
      <c r="P35" s="75">
        <v>62</v>
      </c>
    </row>
    <row r="36" spans="1:17" ht="30" customHeight="1" x14ac:dyDescent="0.25">
      <c r="A36" s="141" t="s">
        <v>185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3"/>
      <c r="L36" s="29"/>
      <c r="M36" s="29"/>
      <c r="N36" s="29"/>
      <c r="O36" s="28">
        <v>16</v>
      </c>
      <c r="P36" s="75">
        <v>31</v>
      </c>
    </row>
    <row r="37" spans="1:17" ht="26.1" customHeight="1" x14ac:dyDescent="0.25">
      <c r="A37" s="141" t="s">
        <v>972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3"/>
      <c r="L37" s="29"/>
      <c r="M37" s="29"/>
      <c r="N37" s="29"/>
      <c r="O37" s="28">
        <v>17</v>
      </c>
      <c r="P37" s="75">
        <v>3</v>
      </c>
    </row>
    <row r="38" spans="1:17" ht="15.75" customHeight="1" x14ac:dyDescent="0.25">
      <c r="A38" s="141" t="s">
        <v>973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  <c r="L38" s="29"/>
      <c r="M38" s="29"/>
      <c r="N38" s="29"/>
      <c r="O38" s="28">
        <v>18</v>
      </c>
      <c r="P38" s="75">
        <v>11</v>
      </c>
    </row>
    <row r="39" spans="1:17" ht="15.75" customHeight="1" x14ac:dyDescent="0.25">
      <c r="A39" s="141" t="s">
        <v>1140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3"/>
      <c r="L39" s="29"/>
      <c r="M39" s="29"/>
      <c r="N39" s="29"/>
      <c r="O39" s="28">
        <v>19</v>
      </c>
      <c r="P39" s="75">
        <v>12</v>
      </c>
    </row>
    <row r="40" spans="1:17" ht="15.75" customHeight="1" x14ac:dyDescent="0.25">
      <c r="A40" s="141" t="s">
        <v>1141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3"/>
      <c r="L40" s="29"/>
      <c r="M40" s="29"/>
      <c r="N40" s="29"/>
      <c r="O40" s="28">
        <v>20</v>
      </c>
      <c r="P40" s="75">
        <v>0</v>
      </c>
    </row>
    <row r="41" spans="1:17" ht="15.75" customHeight="1" x14ac:dyDescent="0.25">
      <c r="A41" s="141" t="s">
        <v>1142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3"/>
      <c r="L41" s="29"/>
      <c r="M41" s="29"/>
      <c r="N41" s="29"/>
      <c r="O41" s="28">
        <v>21</v>
      </c>
      <c r="P41" s="75">
        <v>5</v>
      </c>
    </row>
    <row r="42" spans="1:17" x14ac:dyDescent="0.2">
      <c r="N42"/>
      <c r="O42"/>
      <c r="P42"/>
    </row>
    <row r="45" spans="1:17" ht="50.1" customHeight="1" x14ac:dyDescent="0.2">
      <c r="A45" s="148" t="s">
        <v>175</v>
      </c>
      <c r="B45" s="148"/>
      <c r="C45" s="148"/>
      <c r="D45" s="148"/>
    </row>
    <row r="46" spans="1:17" ht="15" x14ac:dyDescent="0.25">
      <c r="A46" s="155" t="s">
        <v>176</v>
      </c>
      <c r="B46" s="155"/>
      <c r="C46" s="155"/>
      <c r="D46" s="155"/>
      <c r="E46" s="149" t="s">
        <v>1319</v>
      </c>
      <c r="F46" s="149"/>
      <c r="G46" s="149"/>
      <c r="I46" s="149" t="s">
        <v>1320</v>
      </c>
      <c r="J46" s="149"/>
      <c r="K46" s="149"/>
      <c r="P46" s="151"/>
      <c r="Q46" s="151"/>
    </row>
    <row r="47" spans="1:17" x14ac:dyDescent="0.2">
      <c r="E47" s="147" t="s">
        <v>512</v>
      </c>
      <c r="F47" s="147"/>
      <c r="G47" s="147"/>
      <c r="I47" s="147" t="s">
        <v>513</v>
      </c>
      <c r="J47" s="147"/>
      <c r="K47" s="147"/>
      <c r="P47" s="147" t="s">
        <v>514</v>
      </c>
      <c r="Q47" s="147"/>
    </row>
    <row r="48" spans="1:17" x14ac:dyDescent="0.2">
      <c r="D48" s="23"/>
      <c r="H48" s="23"/>
      <c r="I48" s="23"/>
      <c r="J48" s="23"/>
      <c r="K48" s="23"/>
    </row>
    <row r="49" spans="4:11" ht="15" x14ac:dyDescent="0.25">
      <c r="E49" s="149" t="s">
        <v>1321</v>
      </c>
      <c r="F49" s="149"/>
      <c r="G49" s="149"/>
      <c r="I49" s="156">
        <v>42766</v>
      </c>
      <c r="J49" s="156"/>
      <c r="K49" s="156"/>
    </row>
    <row r="50" spans="4:11" ht="15.95" customHeight="1" x14ac:dyDescent="0.2">
      <c r="D50" s="23"/>
      <c r="E50" s="147" t="s">
        <v>515</v>
      </c>
      <c r="F50" s="147"/>
      <c r="G50" s="147"/>
      <c r="H50" s="23"/>
      <c r="I50" s="157" t="s">
        <v>516</v>
      </c>
      <c r="J50" s="157"/>
      <c r="K50" s="157"/>
    </row>
    <row r="52" spans="4:11" x14ac:dyDescent="0.2">
      <c r="F52" s="23"/>
      <c r="G52" s="23"/>
      <c r="H52" s="23"/>
    </row>
    <row r="53" spans="4:11" x14ac:dyDescent="0.2">
      <c r="F53" s="23"/>
      <c r="G53" s="23"/>
      <c r="H53" s="23"/>
      <c r="I53" s="23"/>
      <c r="J53" s="23"/>
    </row>
  </sheetData>
  <sheetProtection password="A428" sheet="1" objects="1" scenarios="1" selectLockedCells="1"/>
  <mergeCells count="37">
    <mergeCell ref="E49:G49"/>
    <mergeCell ref="I49:K49"/>
    <mergeCell ref="E50:G50"/>
    <mergeCell ref="I50:K50"/>
    <mergeCell ref="E47:G47"/>
    <mergeCell ref="I47:K47"/>
    <mergeCell ref="A17:P17"/>
    <mergeCell ref="A18:P18"/>
    <mergeCell ref="E46:G46"/>
    <mergeCell ref="P46:Q46"/>
    <mergeCell ref="A23:K23"/>
    <mergeCell ref="A24:K24"/>
    <mergeCell ref="A25:K25"/>
    <mergeCell ref="A21:K21"/>
    <mergeCell ref="A22:K22"/>
    <mergeCell ref="A46:D46"/>
    <mergeCell ref="A26:K26"/>
    <mergeCell ref="A27:K27"/>
    <mergeCell ref="A28:K28"/>
    <mergeCell ref="A29:K29"/>
    <mergeCell ref="A30:K30"/>
    <mergeCell ref="A31:K31"/>
    <mergeCell ref="A41:K41"/>
    <mergeCell ref="A19:K19"/>
    <mergeCell ref="A20:K20"/>
    <mergeCell ref="P47:Q47"/>
    <mergeCell ref="A45:D45"/>
    <mergeCell ref="I46:K46"/>
    <mergeCell ref="A32:K32"/>
    <mergeCell ref="A33:K33"/>
    <mergeCell ref="A34:K34"/>
    <mergeCell ref="A39:K39"/>
    <mergeCell ref="A40:K40"/>
    <mergeCell ref="A35:K35"/>
    <mergeCell ref="A36:K36"/>
    <mergeCell ref="A37:K37"/>
    <mergeCell ref="A38:K38"/>
  </mergeCells>
  <phoneticPr fontId="3" type="noConversion"/>
  <dataValidations count="2">
    <dataValidation type="date" allowBlank="1" showInputMessage="1" showErrorMessage="1" sqref="I49:K49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2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ht="25.5" x14ac:dyDescent="0.2">
      <c r="A1" s="46" t="s">
        <v>1091</v>
      </c>
      <c r="B1" s="47"/>
      <c r="C1" s="47"/>
      <c r="D1" s="46"/>
      <c r="E1" s="47"/>
      <c r="F1" s="47"/>
      <c r="G1" s="47"/>
      <c r="H1" s="47"/>
      <c r="J1" s="51" t="s">
        <v>841</v>
      </c>
      <c r="K1" s="51"/>
      <c r="L1" s="52"/>
      <c r="M1" s="52"/>
      <c r="O1" s="51" t="s">
        <v>856</v>
      </c>
      <c r="P1" s="52"/>
    </row>
    <row r="2" spans="1:16" ht="102" x14ac:dyDescent="0.2">
      <c r="A2" s="48" t="s">
        <v>1092</v>
      </c>
      <c r="B2" s="48" t="s">
        <v>1093</v>
      </c>
      <c r="C2" s="48" t="s">
        <v>1094</v>
      </c>
      <c r="D2" s="48" t="s">
        <v>1095</v>
      </c>
      <c r="E2" s="48" t="s">
        <v>1096</v>
      </c>
      <c r="F2" s="48" t="s">
        <v>1097</v>
      </c>
      <c r="G2" s="48" t="s">
        <v>1098</v>
      </c>
      <c r="H2" s="48" t="s">
        <v>1099</v>
      </c>
      <c r="J2" s="53" t="s">
        <v>842</v>
      </c>
      <c r="K2" s="53" t="s">
        <v>843</v>
      </c>
      <c r="L2" s="53" t="s">
        <v>1096</v>
      </c>
      <c r="M2" s="53" t="s">
        <v>844</v>
      </c>
      <c r="O2" s="56" t="s">
        <v>857</v>
      </c>
      <c r="P2" s="56" t="s">
        <v>858</v>
      </c>
    </row>
    <row r="3" spans="1:16" ht="25.5" x14ac:dyDescent="0.2">
      <c r="A3" s="49">
        <f t="shared" ref="A3:A66" si="0">P_3</f>
        <v>609542</v>
      </c>
      <c r="B3" s="49">
        <v>0</v>
      </c>
      <c r="C3" s="49">
        <v>0</v>
      </c>
      <c r="D3" s="49">
        <v>0</v>
      </c>
      <c r="E3" s="49" t="str">
        <f>CONCATENATE("Количество ошибок в документе: ",H3)</f>
        <v>Количество ошибок в документе: 0</v>
      </c>
      <c r="F3" s="49"/>
      <c r="G3" s="49"/>
      <c r="H3" s="50">
        <f>SUM(H4:H11,H12,H36,H652,H759,H1031,H1063,H1076)</f>
        <v>0</v>
      </c>
      <c r="J3" s="31" t="s">
        <v>845</v>
      </c>
      <c r="K3" s="31">
        <v>1</v>
      </c>
      <c r="L3" s="31" t="s">
        <v>846</v>
      </c>
      <c r="M3" s="31" t="s">
        <v>524</v>
      </c>
    </row>
    <row r="4" spans="1:16" ht="63.75" x14ac:dyDescent="0.2">
      <c r="A4">
        <f t="shared" si="0"/>
        <v>609542</v>
      </c>
      <c r="B4" s="31">
        <v>0</v>
      </c>
      <c r="C4" s="31">
        <v>1</v>
      </c>
      <c r="D4" s="31">
        <v>1</v>
      </c>
      <c r="E4" s="31" t="s">
        <v>1100</v>
      </c>
      <c r="H4" s="31">
        <f>IF(LEN(P_1)&lt;&gt;0,0,1)</f>
        <v>0</v>
      </c>
      <c r="J4" s="31" t="s">
        <v>847</v>
      </c>
      <c r="K4" s="31">
        <v>2</v>
      </c>
      <c r="L4" s="31" t="s">
        <v>848</v>
      </c>
      <c r="M4" s="31" t="str">
        <f>IF(P_1=0,"Нет данных",P_1)</f>
        <v>Департамент образования и науки Кемеровской области</v>
      </c>
      <c r="O4" s="57">
        <f ca="1">TODAY()</f>
        <v>42787</v>
      </c>
      <c r="P4">
        <v>0</v>
      </c>
    </row>
    <row r="5" spans="1:16" ht="51" x14ac:dyDescent="0.2">
      <c r="A5">
        <f t="shared" si="0"/>
        <v>609542</v>
      </c>
      <c r="B5" s="31">
        <v>0</v>
      </c>
      <c r="C5" s="31">
        <v>2</v>
      </c>
      <c r="D5" s="31">
        <v>2</v>
      </c>
      <c r="E5" s="31" t="s">
        <v>1101</v>
      </c>
      <c r="H5" s="31">
        <f>IF(LEN(P_2)&lt;&gt;0,0,1)</f>
        <v>0</v>
      </c>
      <c r="J5" s="31" t="s">
        <v>849</v>
      </c>
      <c r="K5" s="31">
        <v>3</v>
      </c>
      <c r="L5" s="31" t="s">
        <v>850</v>
      </c>
      <c r="M5" s="31" t="str">
        <f>IF(P_2=0,"Нет данных",P_2)</f>
        <v>650064 г.Кемерово, пр.Советский,58</v>
      </c>
    </row>
    <row r="6" spans="1:16" ht="25.5" x14ac:dyDescent="0.2">
      <c r="A6">
        <f t="shared" si="0"/>
        <v>609542</v>
      </c>
      <c r="B6" s="31">
        <v>0</v>
      </c>
      <c r="C6" s="31">
        <v>3</v>
      </c>
      <c r="D6" s="31">
        <v>3</v>
      </c>
      <c r="E6" s="31" t="s">
        <v>1102</v>
      </c>
      <c r="H6" s="31">
        <f>IF(LEN(P_3)&lt;&gt;0,0,1)</f>
        <v>0</v>
      </c>
      <c r="J6" s="31" t="s">
        <v>851</v>
      </c>
      <c r="K6" s="31">
        <v>4</v>
      </c>
      <c r="L6" s="31" t="s">
        <v>852</v>
      </c>
      <c r="M6" s="31" t="str">
        <f>TEXT(P_3,"0000000")</f>
        <v>0609542</v>
      </c>
    </row>
    <row r="7" spans="1:16" ht="25.5" x14ac:dyDescent="0.2">
      <c r="A7">
        <f t="shared" si="0"/>
        <v>609542</v>
      </c>
      <c r="B7" s="31">
        <v>0</v>
      </c>
      <c r="C7" s="31">
        <v>4</v>
      </c>
      <c r="D7" s="31">
        <v>4</v>
      </c>
      <c r="E7" s="31" t="s">
        <v>1103</v>
      </c>
      <c r="H7" s="31">
        <f>IF(LEN(P_4)&lt;&gt;0,0,1)</f>
        <v>0</v>
      </c>
      <c r="J7" s="31" t="s">
        <v>853</v>
      </c>
      <c r="K7" s="31">
        <v>5</v>
      </c>
      <c r="L7" s="31" t="s">
        <v>854</v>
      </c>
      <c r="M7" s="31">
        <f>IF(P_4=0,"Нет данных",P_4)</f>
        <v>97780418</v>
      </c>
    </row>
    <row r="8" spans="1:16" ht="38.25" x14ac:dyDescent="0.2">
      <c r="A8">
        <f t="shared" si="0"/>
        <v>609542</v>
      </c>
      <c r="B8" s="31">
        <v>0</v>
      </c>
      <c r="C8" s="31">
        <v>5</v>
      </c>
      <c r="D8" s="31">
        <v>5</v>
      </c>
      <c r="E8" s="31" t="s">
        <v>1104</v>
      </c>
      <c r="H8" s="31">
        <f>IF(LEN(R_1)&lt;&gt;0,0,1)</f>
        <v>0</v>
      </c>
      <c r="J8" s="54" t="s">
        <v>855</v>
      </c>
      <c r="K8" s="55"/>
      <c r="L8" s="55"/>
      <c r="M8" s="55"/>
    </row>
    <row r="9" spans="1:16" ht="25.5" x14ac:dyDescent="0.2">
      <c r="A9">
        <f t="shared" si="0"/>
        <v>609542</v>
      </c>
      <c r="B9" s="31">
        <v>0</v>
      </c>
      <c r="C9" s="31">
        <v>6</v>
      </c>
      <c r="D9" s="31">
        <v>6</v>
      </c>
      <c r="E9" s="31" t="s">
        <v>1105</v>
      </c>
      <c r="H9" s="31">
        <f>IF(LEN(R_2)&lt;&gt;0,0,1)</f>
        <v>0</v>
      </c>
    </row>
    <row r="10" spans="1:16" x14ac:dyDescent="0.2">
      <c r="A10">
        <f t="shared" si="0"/>
        <v>609542</v>
      </c>
      <c r="B10" s="31">
        <v>0</v>
      </c>
      <c r="C10" s="31">
        <v>7</v>
      </c>
      <c r="D10" s="31">
        <v>7</v>
      </c>
      <c r="E10" s="31" t="s">
        <v>1106</v>
      </c>
      <c r="H10" s="31">
        <f>IF(LEN(R_3)&lt;&gt;0,0,1)</f>
        <v>0</v>
      </c>
    </row>
    <row r="11" spans="1:16" x14ac:dyDescent="0.2">
      <c r="A11">
        <f t="shared" si="0"/>
        <v>609542</v>
      </c>
      <c r="B11" s="31">
        <v>0</v>
      </c>
      <c r="C11" s="31">
        <v>8</v>
      </c>
      <c r="D11" s="31">
        <v>8</v>
      </c>
      <c r="E11" s="31" t="s">
        <v>1107</v>
      </c>
      <c r="H11" s="31">
        <f>IF(LEN(R_4)&lt;&gt;0,0,1)</f>
        <v>0</v>
      </c>
    </row>
    <row r="12" spans="1:16" x14ac:dyDescent="0.2">
      <c r="A12" s="49">
        <f t="shared" si="0"/>
        <v>609542</v>
      </c>
      <c r="B12" s="49">
        <v>1</v>
      </c>
      <c r="C12" s="49">
        <v>0</v>
      </c>
      <c r="D12" s="49">
        <v>0</v>
      </c>
      <c r="E12" s="49" t="str">
        <f>CONCATENATE("Количество ошибок в разделе 1: ",H12)</f>
        <v>Количество ошибок в разделе 1: 0</v>
      </c>
      <c r="F12" s="49"/>
      <c r="G12" s="49"/>
      <c r="H12" s="49">
        <f>SUM(H13:H35)</f>
        <v>0</v>
      </c>
    </row>
    <row r="13" spans="1:16" x14ac:dyDescent="0.2">
      <c r="A13">
        <f t="shared" si="0"/>
        <v>609542</v>
      </c>
      <c r="B13" s="31">
        <v>1</v>
      </c>
      <c r="C13" s="31">
        <v>1</v>
      </c>
      <c r="D13" s="31">
        <v>1</v>
      </c>
      <c r="E13" s="31" t="s">
        <v>1108</v>
      </c>
      <c r="H13">
        <f>IF('Раздел 1'!$P$26=SUM('Раздел 1'!$P$21:$P$22),0,1)</f>
        <v>0</v>
      </c>
    </row>
    <row r="14" spans="1:16" ht="25.5" x14ac:dyDescent="0.2">
      <c r="A14">
        <f t="shared" si="0"/>
        <v>609542</v>
      </c>
      <c r="B14" s="31">
        <v>1</v>
      </c>
      <c r="C14" s="31">
        <v>2</v>
      </c>
      <c r="D14" s="31">
        <v>2</v>
      </c>
      <c r="E14" s="31" t="s">
        <v>292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1">
        <v>1</v>
      </c>
      <c r="C15" s="31">
        <v>3</v>
      </c>
      <c r="D15" s="31">
        <v>3</v>
      </c>
      <c r="E15" s="31" t="s">
        <v>1109</v>
      </c>
      <c r="H15" s="42">
        <f>IF('Раздел 1'!P22&gt;='Раздел 1'!P23,0,1)</f>
        <v>0</v>
      </c>
    </row>
    <row r="16" spans="1:16" x14ac:dyDescent="0.2">
      <c r="A16">
        <f t="shared" si="0"/>
        <v>609542</v>
      </c>
      <c r="B16" s="31">
        <v>1</v>
      </c>
      <c r="C16" s="31">
        <v>4</v>
      </c>
      <c r="D16" s="31">
        <v>4</v>
      </c>
      <c r="E16" s="31" t="s">
        <v>1110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1">
        <v>1</v>
      </c>
      <c r="C17" s="31">
        <v>5</v>
      </c>
      <c r="D17" s="31">
        <v>5</v>
      </c>
      <c r="E17" s="31" t="s">
        <v>1111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1">
        <v>1</v>
      </c>
      <c r="C18" s="31">
        <v>6</v>
      </c>
      <c r="D18" s="31">
        <v>6</v>
      </c>
      <c r="E18" s="31" t="s">
        <v>293</v>
      </c>
      <c r="H18">
        <f>IF('Раздел 1'!P51&gt;='Раздел 1'!P52,0,1)</f>
        <v>0</v>
      </c>
    </row>
    <row r="19" spans="1:8" ht="25.5" x14ac:dyDescent="0.2">
      <c r="A19">
        <f t="shared" si="0"/>
        <v>609542</v>
      </c>
      <c r="B19" s="31">
        <v>1</v>
      </c>
      <c r="C19" s="31">
        <v>7</v>
      </c>
      <c r="D19" s="31">
        <v>7</v>
      </c>
      <c r="E19" s="31" t="s">
        <v>294</v>
      </c>
      <c r="H19">
        <f>IF('Раздел 1'!P26=SUM('Раздел 1'!P27:P31,'Раздел 1'!P33,'Раздел 1'!P40,'Раздел 1'!P46:P51),0,1)</f>
        <v>0</v>
      </c>
    </row>
    <row r="20" spans="1:8" ht="25.5" x14ac:dyDescent="0.2">
      <c r="A20">
        <f t="shared" si="0"/>
        <v>609542</v>
      </c>
      <c r="B20" s="31">
        <v>1</v>
      </c>
      <c r="C20" s="31">
        <v>8</v>
      </c>
      <c r="D20" s="31">
        <v>8</v>
      </c>
      <c r="E20" s="31" t="s">
        <v>295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1">
        <v>1</v>
      </c>
      <c r="C21" s="31">
        <v>9</v>
      </c>
      <c r="D21" s="31">
        <v>9</v>
      </c>
      <c r="E21" s="31" t="s">
        <v>291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1">
        <v>1</v>
      </c>
      <c r="C22" s="31">
        <v>10</v>
      </c>
      <c r="D22" s="31">
        <v>10</v>
      </c>
      <c r="E22" s="31" t="s">
        <v>296</v>
      </c>
      <c r="H22">
        <f>IF('Раздел 1'!P42=SUM('Раздел 1'!P43:P45),0,1)</f>
        <v>0</v>
      </c>
    </row>
    <row r="23" spans="1:8" ht="25.5" x14ac:dyDescent="0.2">
      <c r="A23">
        <f t="shared" si="0"/>
        <v>609542</v>
      </c>
      <c r="B23" s="31">
        <v>1</v>
      </c>
      <c r="C23" s="31">
        <v>11</v>
      </c>
      <c r="D23" s="31">
        <v>11</v>
      </c>
      <c r="E23" s="31" t="s">
        <v>241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1">
        <v>1</v>
      </c>
      <c r="C24" s="31">
        <v>12</v>
      </c>
      <c r="D24" s="31">
        <v>12</v>
      </c>
      <c r="E24" s="31" t="s">
        <v>242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1">
        <v>1</v>
      </c>
      <c r="C25" s="31">
        <v>13</v>
      </c>
      <c r="D25" s="31">
        <v>13</v>
      </c>
      <c r="E25" s="31" t="s">
        <v>243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1">
        <v>1</v>
      </c>
      <c r="C26" s="31">
        <v>14</v>
      </c>
      <c r="D26" s="31">
        <v>14</v>
      </c>
      <c r="E26" s="31" t="s">
        <v>244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1">
        <v>1</v>
      </c>
      <c r="C27" s="31">
        <v>15</v>
      </c>
      <c r="D27" s="31">
        <v>15</v>
      </c>
      <c r="E27" s="31" t="s">
        <v>245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1">
        <v>1</v>
      </c>
      <c r="C28" s="31">
        <v>16</v>
      </c>
      <c r="D28" s="31">
        <v>16</v>
      </c>
      <c r="E28" s="31" t="s">
        <v>240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1">
        <v>1</v>
      </c>
      <c r="C29" s="31">
        <v>17</v>
      </c>
      <c r="D29" s="31">
        <v>17</v>
      </c>
      <c r="E29" s="31" t="s">
        <v>239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1">
        <v>1</v>
      </c>
      <c r="C30" s="31">
        <v>18</v>
      </c>
      <c r="D30" s="31">
        <v>18</v>
      </c>
      <c r="E30" s="31" t="s">
        <v>297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1">
        <v>1</v>
      </c>
      <c r="C31" s="31">
        <v>19</v>
      </c>
      <c r="D31" s="31">
        <v>19</v>
      </c>
      <c r="E31" s="31" t="s">
        <v>298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1">
        <v>1</v>
      </c>
      <c r="C32" s="31">
        <v>20</v>
      </c>
      <c r="D32" s="31">
        <v>20</v>
      </c>
      <c r="E32" s="31" t="s">
        <v>299</v>
      </c>
      <c r="H32">
        <f>IF('Раздел 1'!P61&gt;=SUM('Раздел 1'!P62:P63),0,1)</f>
        <v>0</v>
      </c>
    </row>
    <row r="33" spans="1:8" x14ac:dyDescent="0.2">
      <c r="A33">
        <f t="shared" si="0"/>
        <v>609542</v>
      </c>
      <c r="B33" s="31">
        <v>1</v>
      </c>
      <c r="C33" s="31">
        <v>21</v>
      </c>
      <c r="D33" s="31">
        <v>21</v>
      </c>
      <c r="E33" s="31" t="s">
        <v>300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1">
        <v>1</v>
      </c>
      <c r="C34" s="31">
        <v>22</v>
      </c>
      <c r="D34" s="31">
        <v>22</v>
      </c>
      <c r="E34" s="31" t="s">
        <v>301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1">
        <v>1</v>
      </c>
      <c r="C35" s="31">
        <v>23</v>
      </c>
      <c r="D35" s="31">
        <v>23</v>
      </c>
      <c r="E35" s="31" t="s">
        <v>302</v>
      </c>
      <c r="H35">
        <f>IF('Раздел 1'!P57&gt;='Раздел 1'!P58,0,1)</f>
        <v>0</v>
      </c>
    </row>
    <row r="36" spans="1:8" x14ac:dyDescent="0.2">
      <c r="A36" s="49">
        <f t="shared" si="0"/>
        <v>609542</v>
      </c>
      <c r="B36" s="49">
        <v>2</v>
      </c>
      <c r="C36" s="49">
        <v>0</v>
      </c>
      <c r="D36" s="49">
        <v>0</v>
      </c>
      <c r="E36" s="49" t="str">
        <f>CONCATENATE("Количество ошибок в разделе 2: ",H36)</f>
        <v>Количество ошибок в разделе 2: 0</v>
      </c>
      <c r="F36" s="49"/>
      <c r="G36" s="49"/>
      <c r="H36" s="49">
        <f>SUM(H37:H651)</f>
        <v>0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1046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1047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1048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1049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1050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1051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1052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1053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1054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1055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1056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1143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1057</v>
      </c>
      <c r="H49" s="72">
        <f>IF('Раздел 2'!P25&gt;='Раздел 2'!P26,0,1)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1058</v>
      </c>
      <c r="H50" s="72">
        <f>IF('Раздел 2'!Q25&gt;='Раздел 2'!Q26,0,1)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1059</v>
      </c>
      <c r="H51" s="72">
        <f>IF('Раздел 2'!R25&gt;='Раздел 2'!R26,0,1)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1060</v>
      </c>
      <c r="H52" s="72">
        <f>IF('Раздел 2'!S25&gt;='Раздел 2'!S26,0,1)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1061</v>
      </c>
      <c r="H53" s="72">
        <f>IF('Раздел 2'!T25&gt;='Раздел 2'!T26,0,1)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1062</v>
      </c>
      <c r="H54" s="72">
        <f>IF('Раздел 2'!U25&gt;='Раздел 2'!U26,0,1)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1063</v>
      </c>
      <c r="H55" s="72">
        <f>IF('Раздел 2'!V25&gt;='Раздел 2'!V26,0,1)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1064</v>
      </c>
      <c r="H56" s="72">
        <f>IF('Раздел 2'!W25&gt;='Раздел 2'!W26,0,1)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1065</v>
      </c>
      <c r="H57" s="72">
        <f>IF('Раздел 2'!X25&gt;='Раздел 2'!X26,0,1)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1066</v>
      </c>
      <c r="H58" s="72">
        <f>IF('Раздел 2'!Y25&gt;='Раздел 2'!Y26,0,1)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1067</v>
      </c>
      <c r="H59" s="72">
        <f>IF('Раздел 2'!Z25&gt;='Раздел 2'!Z26,0,1)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1144</v>
      </c>
      <c r="H60" s="72">
        <f>IF('Раздел 2'!AA25&gt;='Раздел 2'!AA26,0,1)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1068</v>
      </c>
      <c r="H61" s="72">
        <f>IF('Раздел 2'!P25&gt;='Раздел 2'!P28,0,1)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1069</v>
      </c>
      <c r="H62" s="72">
        <f>IF('Раздел 2'!Q25&gt;='Раздел 2'!Q28,0,1)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1070</v>
      </c>
      <c r="H63" s="72">
        <f>IF('Раздел 2'!R25&gt;='Раздел 2'!R28,0,1)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1071</v>
      </c>
      <c r="H64" s="72">
        <f>IF('Раздел 2'!S25&gt;='Раздел 2'!S28,0,1)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1072</v>
      </c>
      <c r="H65" s="72">
        <f>IF('Раздел 2'!T25&gt;='Раздел 2'!T28,0,1)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1073</v>
      </c>
      <c r="H66" s="72">
        <f>IF('Раздел 2'!U25&gt;='Раздел 2'!U28,0,1)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1074</v>
      </c>
      <c r="H67" s="72">
        <f>IF('Раздел 2'!V25&gt;='Раздел 2'!V28,0,1)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1075</v>
      </c>
      <c r="H68" s="72">
        <f>IF('Раздел 2'!W25&gt;='Раздел 2'!W28,0,1)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1076</v>
      </c>
      <c r="H69" s="72">
        <f>IF('Раздел 2'!X25&gt;='Раздел 2'!X28,0,1)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1077</v>
      </c>
      <c r="H70" s="72">
        <f>IF('Раздел 2'!Y25&gt;='Раздел 2'!Y28,0,1)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1078</v>
      </c>
      <c r="H71" s="72">
        <f>IF('Раздел 2'!Z25&gt;='Раздел 2'!Z28,0,1)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1145</v>
      </c>
      <c r="H72" s="72">
        <f>IF('Раздел 2'!AA25&gt;='Раздел 2'!AA28,0,1)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303</v>
      </c>
      <c r="H73" s="72">
        <f>IF('Раздел 2'!P25&gt;='Раздел 2'!P31,0,1)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304</v>
      </c>
      <c r="H74" s="72">
        <f>IF('Раздел 2'!Q25&gt;='Раздел 2'!Q31,0,1)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305</v>
      </c>
      <c r="H75" s="72">
        <f>IF('Раздел 2'!R25&gt;='Раздел 2'!R31,0,1)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306</v>
      </c>
      <c r="H76" s="72">
        <f>IF('Раздел 2'!S25&gt;='Раздел 2'!S31,0,1)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307</v>
      </c>
      <c r="H77" s="72">
        <f>IF('Раздел 2'!T25&gt;='Раздел 2'!T31,0,1)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308</v>
      </c>
      <c r="H78" s="72">
        <f>IF('Раздел 2'!U25&gt;='Раздел 2'!U31,0,1)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309</v>
      </c>
      <c r="H79" s="72">
        <f>IF('Раздел 2'!V25&gt;='Раздел 2'!V31,0,1)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310</v>
      </c>
      <c r="H80" s="72">
        <f>IF('Раздел 2'!W25&gt;='Раздел 2'!W31,0,1)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311</v>
      </c>
      <c r="H81" s="72">
        <f>IF('Раздел 2'!X25&gt;='Раздел 2'!X31,0,1)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312</v>
      </c>
      <c r="H82" s="72">
        <f>IF('Раздел 2'!Y25&gt;='Раздел 2'!Y31,0,1)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313</v>
      </c>
      <c r="H83" s="72">
        <f>IF('Раздел 2'!Z25&gt;='Раздел 2'!Z31,0,1)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314</v>
      </c>
      <c r="H84" s="72">
        <f>IF('Раздел 2'!AA25&gt;='Раздел 2'!AA31,0,1)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316</v>
      </c>
      <c r="H85" s="72">
        <f>IF('Раздел 2'!P32&gt;='Раздел 2'!P33,0,1)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317</v>
      </c>
      <c r="H86" s="72">
        <f>IF('Раздел 2'!Q32&gt;='Раздел 2'!Q33,0,1)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318</v>
      </c>
      <c r="H87" s="72">
        <f>IF('Раздел 2'!R32&gt;='Раздел 2'!R33,0,1)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319</v>
      </c>
      <c r="H88" s="72">
        <f>IF('Раздел 2'!S32&gt;='Раздел 2'!S33,0,1)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320</v>
      </c>
      <c r="H89" s="72">
        <f>IF('Раздел 2'!T32&gt;='Раздел 2'!T33,0,1)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321</v>
      </c>
      <c r="H90" s="72">
        <f>IF('Раздел 2'!U32&gt;='Раздел 2'!U33,0,1)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322</v>
      </c>
      <c r="H91" s="72">
        <f>IF('Раздел 2'!V32&gt;='Раздел 2'!V33,0,1)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323</v>
      </c>
      <c r="H92" s="72">
        <f>IF('Раздел 2'!W32&gt;='Раздел 2'!W33,0,1)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324</v>
      </c>
      <c r="H93" s="72">
        <f>IF('Раздел 2'!X32&gt;='Раздел 2'!X33,0,1)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325</v>
      </c>
      <c r="H94" s="72">
        <f>IF('Раздел 2'!Y32&gt;='Раздел 2'!Y33,0,1)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326</v>
      </c>
      <c r="H95" s="72">
        <f>IF('Раздел 2'!Z32&gt;='Раздел 2'!Z33,0,1)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315</v>
      </c>
      <c r="H96" s="72">
        <f>IF('Раздел 2'!AA32&gt;='Раздел 2'!AA33,0,1)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327</v>
      </c>
      <c r="H97" s="72">
        <f>IF('Раздел 2'!P32&gt;='Раздел 2'!P34,0,1)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328</v>
      </c>
      <c r="H98" s="72">
        <f>IF('Раздел 2'!Q32&gt;='Раздел 2'!Q34,0,1)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329</v>
      </c>
      <c r="H99" s="72">
        <f>IF('Раздел 2'!R32&gt;='Раздел 2'!R34,0,1)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330</v>
      </c>
      <c r="H100" s="72">
        <f>IF('Раздел 2'!S32&gt;='Раздел 2'!S34,0,1)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331</v>
      </c>
      <c r="H101" s="72">
        <f>IF('Раздел 2'!T32&gt;='Раздел 2'!T34,0,1)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332</v>
      </c>
      <c r="H102" s="72">
        <f>IF('Раздел 2'!U32&gt;='Раздел 2'!U34,0,1)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333</v>
      </c>
      <c r="H103" s="72">
        <f>IF('Раздел 2'!V32&gt;='Раздел 2'!V34,0,1)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334</v>
      </c>
      <c r="H104" s="72">
        <f>IF('Раздел 2'!W32&gt;='Раздел 2'!W34,0,1)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335</v>
      </c>
      <c r="H105" s="72">
        <f>IF('Раздел 2'!X32&gt;='Раздел 2'!X34,0,1)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336</v>
      </c>
      <c r="H106" s="72">
        <f>IF('Раздел 2'!Y32&gt;='Раздел 2'!Y34,0,1)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337</v>
      </c>
      <c r="H107" s="72">
        <f>IF('Раздел 2'!Z32&gt;='Раздел 2'!Z34,0,1)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338</v>
      </c>
      <c r="H108" s="72">
        <f>IF('Раздел 2'!AA32&gt;='Раздел 2'!AA34,0,1)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339</v>
      </c>
      <c r="H109" s="72">
        <f>IF('Раздел 2'!P32&gt;='Раздел 2'!P35,0,1)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340</v>
      </c>
      <c r="H110" s="72">
        <f>IF('Раздел 2'!Q32&gt;='Раздел 2'!Q35,0,1)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341</v>
      </c>
      <c r="H111" s="72">
        <f>IF('Раздел 2'!R32&gt;='Раздел 2'!R35,0,1)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342</v>
      </c>
      <c r="H112" s="72">
        <f>IF('Раздел 2'!S32&gt;='Раздел 2'!S35,0,1)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343</v>
      </c>
      <c r="H113" s="72">
        <f>IF('Раздел 2'!T32&gt;='Раздел 2'!T35,0,1)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344</v>
      </c>
      <c r="H114" s="72">
        <f>IF('Раздел 2'!U32&gt;='Раздел 2'!U35,0,1)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345</v>
      </c>
      <c r="H115" s="72">
        <f>IF('Раздел 2'!V32&gt;='Раздел 2'!V35,0,1)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346</v>
      </c>
      <c r="H116" s="72">
        <f>IF('Раздел 2'!W32&gt;='Раздел 2'!W35,0,1)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347</v>
      </c>
      <c r="H117" s="72">
        <f>IF('Раздел 2'!X32&gt;='Раздел 2'!X35,0,1)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348</v>
      </c>
      <c r="H118" s="72">
        <f>IF('Раздел 2'!Y32&gt;='Раздел 2'!Y35,0,1)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349</v>
      </c>
      <c r="H119" s="72">
        <f>IF('Раздел 2'!Z32&gt;='Раздел 2'!Z35,0,1)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350</v>
      </c>
      <c r="H120" s="72">
        <f>IF('Раздел 2'!AA32&gt;='Раздел 2'!AA35,0,1)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351</v>
      </c>
      <c r="H121" s="72">
        <f>IF('Раздел 2'!P32&gt;='Раздел 2'!P36,0,1)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352</v>
      </c>
      <c r="H122" s="72">
        <f>IF('Раздел 2'!Q32&gt;='Раздел 2'!Q36,0,1)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353</v>
      </c>
      <c r="H123" s="72">
        <f>IF('Раздел 2'!R32&gt;='Раздел 2'!R36,0,1)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354</v>
      </c>
      <c r="H124" s="72">
        <f>IF('Раздел 2'!S32&gt;='Раздел 2'!S36,0,1)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355</v>
      </c>
      <c r="H125" s="72">
        <f>IF('Раздел 2'!T32&gt;='Раздел 2'!T36,0,1)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356</v>
      </c>
      <c r="H126" s="72">
        <f>IF('Раздел 2'!U32&gt;='Раздел 2'!U36,0,1)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357</v>
      </c>
      <c r="H127" s="72">
        <f>IF('Раздел 2'!V32&gt;='Раздел 2'!V36,0,1)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358</v>
      </c>
      <c r="H128" s="72">
        <f>IF('Раздел 2'!W32&gt;='Раздел 2'!W36,0,1)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359</v>
      </c>
      <c r="H129" s="72">
        <f>IF('Раздел 2'!X32&gt;='Раздел 2'!X36,0,1)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360</v>
      </c>
      <c r="H130" s="72">
        <f>IF('Раздел 2'!Y32&gt;='Раздел 2'!Y36,0,1)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361</v>
      </c>
      <c r="H131" s="72">
        <f>IF('Раздел 2'!Z32&gt;='Раздел 2'!Z36,0,1)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362</v>
      </c>
      <c r="H132" s="72">
        <f>IF('Раздел 2'!AA32&gt;='Раздел 2'!AA36,0,1)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363</v>
      </c>
      <c r="H133" s="72">
        <f>IF('Раздел 2'!P32&gt;='Раздел 2'!P37,0,1)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364</v>
      </c>
      <c r="H134" s="72">
        <f>IF('Раздел 2'!Q32&gt;='Раздел 2'!Q37,0,1)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365</v>
      </c>
      <c r="H135" s="72">
        <f>IF('Раздел 2'!R32&gt;='Раздел 2'!R37,0,1)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366</v>
      </c>
      <c r="H136" s="72">
        <f>IF('Раздел 2'!S32&gt;='Раздел 2'!S37,0,1)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367</v>
      </c>
      <c r="H137" s="72">
        <f>IF('Раздел 2'!T32&gt;='Раздел 2'!T37,0,1)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368</v>
      </c>
      <c r="H138" s="72">
        <f>IF('Раздел 2'!U32&gt;='Раздел 2'!U37,0,1)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369</v>
      </c>
      <c r="H139" s="72">
        <f>IF('Раздел 2'!V32&gt;='Раздел 2'!V37,0,1)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370</v>
      </c>
      <c r="H140" s="72">
        <f>IF('Раздел 2'!W32&gt;='Раздел 2'!W37,0,1)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371</v>
      </c>
      <c r="H141" s="72">
        <f>IF('Раздел 2'!X32&gt;='Раздел 2'!X37,0,1)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372</v>
      </c>
      <c r="H142" s="72">
        <f>IF('Раздел 2'!Y32&gt;='Раздел 2'!Y37,0,1)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373</v>
      </c>
      <c r="H143" s="72">
        <f>IF('Раздел 2'!Z32&gt;='Раздел 2'!Z37,0,1)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374</v>
      </c>
      <c r="H144" s="72">
        <f>IF('Раздел 2'!AA32&gt;='Раздел 2'!AA37,0,1)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375</v>
      </c>
      <c r="H145" s="72">
        <f>IF('Раздел 2'!P32&gt;='Раздел 2'!P40,0,1)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376</v>
      </c>
      <c r="H146" s="72">
        <f>IF('Раздел 2'!Q32&gt;='Раздел 2'!Q40,0,1)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377</v>
      </c>
      <c r="H147" s="72">
        <f>IF('Раздел 2'!R32&gt;='Раздел 2'!R40,0,1)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378</v>
      </c>
      <c r="H148" s="72">
        <f>IF('Раздел 2'!S32&gt;='Раздел 2'!S40,0,1)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379</v>
      </c>
      <c r="H149" s="72">
        <f>IF('Раздел 2'!T32&gt;='Раздел 2'!T40,0,1)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380</v>
      </c>
      <c r="H150" s="72">
        <f>IF('Раздел 2'!U32&gt;='Раздел 2'!U40,0,1)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381</v>
      </c>
      <c r="H151" s="72">
        <f>IF('Раздел 2'!V32&gt;='Раздел 2'!V40,0,1)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382</v>
      </c>
      <c r="H152" s="72">
        <f>IF('Раздел 2'!W32&gt;='Раздел 2'!W40,0,1)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383</v>
      </c>
      <c r="H153" s="72">
        <f>IF('Раздел 2'!X32&gt;='Раздел 2'!X40,0,1)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384</v>
      </c>
      <c r="H154" s="72">
        <f>IF('Раздел 2'!Y32&gt;='Раздел 2'!Y40,0,1)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385</v>
      </c>
      <c r="H155" s="72">
        <f>IF('Раздел 2'!Z32&gt;='Раздел 2'!Z40,0,1)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386</v>
      </c>
      <c r="H156" s="72">
        <f>IF('Раздел 2'!AA32&gt;='Раздел 2'!AA40,0,1)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387</v>
      </c>
      <c r="H157" s="72">
        <f>IF('Раздел 2'!P32&gt;='Раздел 2'!P45,0,1)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388</v>
      </c>
      <c r="H158" s="72">
        <f>IF('Раздел 2'!Q32&gt;='Раздел 2'!Q45,0,1)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389</v>
      </c>
      <c r="H159" s="72">
        <f>IF('Раздел 2'!R32&gt;='Раздел 2'!R45,0,1)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390</v>
      </c>
      <c r="H160" s="72">
        <f>IF('Раздел 2'!S32&gt;='Раздел 2'!S45,0,1)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391</v>
      </c>
      <c r="H161" s="72">
        <f>IF('Раздел 2'!T32&gt;='Раздел 2'!T45,0,1)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392</v>
      </c>
      <c r="H162" s="72">
        <f>IF('Раздел 2'!U32&gt;='Раздел 2'!U45,0,1)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393</v>
      </c>
      <c r="H163" s="72">
        <f>IF('Раздел 2'!V32&gt;='Раздел 2'!V45,0,1)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394</v>
      </c>
      <c r="H164" s="72">
        <f>IF('Раздел 2'!W32&gt;='Раздел 2'!W45,0,1)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395</v>
      </c>
      <c r="H165" s="72">
        <f>IF('Раздел 2'!X32&gt;='Раздел 2'!X45,0,1)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396</v>
      </c>
      <c r="H166" s="72">
        <f>IF('Раздел 2'!Y32&gt;='Раздел 2'!Y45,0,1)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397</v>
      </c>
      <c r="H167" s="72">
        <f>IF('Раздел 2'!Z32&gt;='Раздел 2'!Z45,0,1)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398</v>
      </c>
      <c r="H168" s="72">
        <f>IF('Раздел 2'!AA32&gt;='Раздел 2'!AA45,0,1)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399</v>
      </c>
      <c r="H169" s="72">
        <f>IF('Раздел 2'!P32&gt;='Раздел 2'!P46,0,1)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400</v>
      </c>
      <c r="H170" s="72">
        <f>IF('Раздел 2'!Q32&gt;='Раздел 2'!Q46,0,1)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401</v>
      </c>
      <c r="H171" s="72">
        <f>IF('Раздел 2'!R32&gt;='Раздел 2'!R46,0,1)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402</v>
      </c>
      <c r="H172" s="72">
        <f>IF('Раздел 2'!S32&gt;='Раздел 2'!S46,0,1)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403</v>
      </c>
      <c r="H173" s="72">
        <f>IF('Раздел 2'!T32&gt;='Раздел 2'!T46,0,1)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404</v>
      </c>
      <c r="H174" s="72">
        <f>IF('Раздел 2'!U32&gt;='Раздел 2'!U46,0,1)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405</v>
      </c>
      <c r="H175" s="72">
        <f>IF('Раздел 2'!V32&gt;='Раздел 2'!V46,0,1)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406</v>
      </c>
      <c r="H176" s="72">
        <f>IF('Раздел 2'!W32&gt;='Раздел 2'!W46,0,1)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407</v>
      </c>
      <c r="H177" s="72">
        <f>IF('Раздел 2'!X32&gt;='Раздел 2'!X46,0,1)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408</v>
      </c>
      <c r="H178" s="72">
        <f>IF('Раздел 2'!Y32&gt;='Раздел 2'!Y46,0,1)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409</v>
      </c>
      <c r="H179" s="72">
        <f>IF('Раздел 2'!Z32&gt;='Раздел 2'!Z46,0,1)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410</v>
      </c>
      <c r="H180" s="72">
        <f>IF('Раздел 2'!AA32&gt;='Раздел 2'!AA46,0,1)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411</v>
      </c>
      <c r="H181" s="72">
        <f>IF('Раздел 2'!P32=SUM('Раздел 2'!P33:P37,'Раздел 2'!P45:P46),0,1)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412</v>
      </c>
      <c r="H182" s="72">
        <f>IF('Раздел 2'!Q32=SUM('Раздел 2'!Q33:Q37,'Раздел 2'!Q45:Q46),0,1)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413</v>
      </c>
      <c r="H183" s="72">
        <f>IF('Раздел 2'!R32=SUM('Раздел 2'!R33:R37,'Раздел 2'!R45:R46),0,1)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414</v>
      </c>
      <c r="H184" s="72">
        <f>IF('Раздел 2'!S32=SUM('Раздел 2'!S33:S37,'Раздел 2'!S45:S46),0,1)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415</v>
      </c>
      <c r="H185" s="72">
        <f>IF('Раздел 2'!T32=SUM('Раздел 2'!T33:T37,'Раздел 2'!T45:T46),0,1)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416</v>
      </c>
      <c r="H186" s="72">
        <f>IF('Раздел 2'!U32=SUM('Раздел 2'!U33:U37,'Раздел 2'!U45:U46),0,1)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417</v>
      </c>
      <c r="H187" s="72">
        <f>IF('Раздел 2'!V32=SUM('Раздел 2'!V33:V37,'Раздел 2'!V45:V46),0,1)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418</v>
      </c>
      <c r="H188" s="72">
        <f>IF('Раздел 2'!W32=SUM('Раздел 2'!W33:W37,'Раздел 2'!W45:W46),0,1)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419</v>
      </c>
      <c r="H189" s="72">
        <f>IF('Раздел 2'!X32=SUM('Раздел 2'!X33:X37,'Раздел 2'!X45:X46),0,1)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420</v>
      </c>
      <c r="H190" s="72">
        <f>IF('Раздел 2'!Y32=SUM('Раздел 2'!Y33:Y37,'Раздел 2'!Y45:Y46),0,1)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421</v>
      </c>
      <c r="H191" s="72">
        <f>IF('Раздел 2'!Z32=SUM('Раздел 2'!Z33:Z37,'Раздел 2'!Z45:Z46),0,1)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422</v>
      </c>
      <c r="H192" s="72">
        <f>IF('Раздел 2'!AA32=SUM('Раздел 2'!AA33:AA37,'Раздел 2'!AA45:AA46),0,1)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423</v>
      </c>
      <c r="H193" s="72">
        <f>IF('Раздел 2'!P37&gt;='Раздел 2'!P38,0,1)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424</v>
      </c>
      <c r="H194" s="72">
        <f>IF('Раздел 2'!Q37&gt;='Раздел 2'!Q38,0,1)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425</v>
      </c>
      <c r="H195" s="72">
        <f>IF('Раздел 2'!R37&gt;='Раздел 2'!R38,0,1)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426</v>
      </c>
      <c r="H196" s="72">
        <f>IF('Раздел 2'!S37&gt;='Раздел 2'!S38,0,1)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427</v>
      </c>
      <c r="H197" s="72">
        <f>IF('Раздел 2'!T37&gt;='Раздел 2'!T38,0,1)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428</v>
      </c>
      <c r="H198" s="72">
        <f>IF('Раздел 2'!U37&gt;='Раздел 2'!U38,0,1)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429</v>
      </c>
      <c r="H199" s="72">
        <f>IF('Раздел 2'!V37&gt;='Раздел 2'!V38,0,1)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430</v>
      </c>
      <c r="H200" s="72">
        <f>IF('Раздел 2'!W37&gt;='Раздел 2'!W38,0,1)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431</v>
      </c>
      <c r="H201" s="72">
        <f>IF('Раздел 2'!X37&gt;='Раздел 2'!X38,0,1)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432</v>
      </c>
      <c r="H202" s="72">
        <f>IF('Раздел 2'!Y37&gt;='Раздел 2'!Y38,0,1)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433</v>
      </c>
      <c r="H203" s="72">
        <f>IF('Раздел 2'!Z37&gt;='Раздел 2'!Z38,0,1)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434</v>
      </c>
      <c r="H204" s="72">
        <f>IF('Раздел 2'!AA37&gt;='Раздел 2'!AA38,0,1)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435</v>
      </c>
      <c r="H205" s="72">
        <f>IF('Раздел 2'!P37&gt;='Раздел 2'!P39,0,1)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436</v>
      </c>
      <c r="H206" s="72">
        <f>IF('Раздел 2'!Q37&gt;='Раздел 2'!Q39,0,1)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437</v>
      </c>
      <c r="H207" s="72">
        <f>IF('Раздел 2'!R37&gt;='Раздел 2'!R39,0,1)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438</v>
      </c>
      <c r="H208" s="72">
        <f>IF('Раздел 2'!S37&gt;='Раздел 2'!S39,0,1)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439</v>
      </c>
      <c r="H209" s="72">
        <f>IF('Раздел 2'!T37&gt;='Раздел 2'!T39,0,1)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440</v>
      </c>
      <c r="H210" s="72">
        <f>IF('Раздел 2'!U37&gt;='Раздел 2'!U39,0,1)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441</v>
      </c>
      <c r="H211" s="72">
        <f>IF('Раздел 2'!V37&gt;='Раздел 2'!V39,0,1)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442</v>
      </c>
      <c r="H212" s="72">
        <f>IF('Раздел 2'!W37&gt;='Раздел 2'!W39,0,1)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443</v>
      </c>
      <c r="H213" s="72">
        <f>IF('Раздел 2'!X37&gt;='Раздел 2'!X39,0,1)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444</v>
      </c>
      <c r="H214" s="72">
        <f>IF('Раздел 2'!Y37&gt;='Раздел 2'!Y39,0,1)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445</v>
      </c>
      <c r="H215" s="72">
        <f>IF('Раздел 2'!Z37&gt;='Раздел 2'!Z39,0,1)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446</v>
      </c>
      <c r="H216" s="72">
        <f>IF('Раздел 2'!AA37&gt;='Раздел 2'!AA39,0,1)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1173</v>
      </c>
      <c r="H217" s="72">
        <f>IF('Раздел 2'!P40&gt;='Раздел 2'!P44,0,1)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1174</v>
      </c>
      <c r="H218" s="72">
        <f>IF('Раздел 2'!Q40&gt;='Раздел 2'!Q44,0,1)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1175</v>
      </c>
      <c r="H219" s="72">
        <f>IF('Раздел 2'!R40&gt;='Раздел 2'!R44,0,1)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1176</v>
      </c>
      <c r="H220" s="72">
        <f>IF('Раздел 2'!S40&gt;='Раздел 2'!S44,0,1)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1177</v>
      </c>
      <c r="H221" s="72">
        <f>IF('Раздел 2'!T40&gt;='Раздел 2'!T44,0,1)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1178</v>
      </c>
      <c r="H222" s="72">
        <f>IF('Раздел 2'!U40&gt;='Раздел 2'!U44,0,1)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1179</v>
      </c>
      <c r="H223" s="72">
        <f>IF('Раздел 2'!V40&gt;='Раздел 2'!V44,0,1)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1180</v>
      </c>
      <c r="H224" s="72">
        <f>IF('Раздел 2'!W40&gt;='Раздел 2'!W44,0,1)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1181</v>
      </c>
      <c r="H225" s="72">
        <f>IF('Раздел 2'!X40&gt;='Раздел 2'!X44,0,1)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1182</v>
      </c>
      <c r="H226" s="72">
        <f>IF('Раздел 2'!Y40&gt;='Раздел 2'!Y44,0,1)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1183</v>
      </c>
      <c r="H227" s="72">
        <f>IF('Раздел 2'!Z40&gt;='Раздел 2'!Z44,0,1)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1172</v>
      </c>
      <c r="H228" s="72">
        <f>IF('Раздел 2'!AA40&gt;='Раздел 2'!AA44,0,1)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1184</v>
      </c>
      <c r="H229" s="72">
        <f>IF('Раздел 2'!P48&gt;='Раздел 2'!P50,0,1)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1185</v>
      </c>
      <c r="H230" s="72">
        <f>IF('Раздел 2'!Q48&gt;='Раздел 2'!Q50,0,1)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1186</v>
      </c>
      <c r="H231" s="72">
        <f>IF('Раздел 2'!R48&gt;='Раздел 2'!R50,0,1)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1187</v>
      </c>
      <c r="H232" s="72">
        <f>IF('Раздел 2'!S48&gt;='Раздел 2'!S50,0,1)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1188</v>
      </c>
      <c r="H233" s="72">
        <f>IF('Раздел 2'!T48&gt;='Раздел 2'!T50,0,1)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1189</v>
      </c>
      <c r="H234" s="72">
        <f>IF('Раздел 2'!U48&gt;='Раздел 2'!U50,0,1)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1190</v>
      </c>
      <c r="H235" s="72">
        <f>IF('Раздел 2'!V48&gt;='Раздел 2'!V50,0,1)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1191</v>
      </c>
      <c r="H236" s="72">
        <f>IF('Раздел 2'!W48&gt;='Раздел 2'!W50,0,1)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1192</v>
      </c>
      <c r="H237" s="72">
        <f>IF('Раздел 2'!X48&gt;='Раздел 2'!X50,0,1)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1193</v>
      </c>
      <c r="H238" s="72">
        <f>IF('Раздел 2'!Y48&gt;='Раздел 2'!Y50,0,1)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1194</v>
      </c>
      <c r="H239" s="72">
        <f>IF('Раздел 2'!Z48&gt;='Раздел 2'!Z50,0,1)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1195</v>
      </c>
      <c r="H240" s="72">
        <f>IF('Раздел 2'!AA48&gt;='Раздел 2'!AA50,0,1)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1196</v>
      </c>
      <c r="H241" s="72">
        <f>IF('Раздел 2'!P40&gt;='Раздел 2'!P41,0,1)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1197</v>
      </c>
      <c r="H242" s="72">
        <f>IF('Раздел 2'!Q40&gt;='Раздел 2'!Q41,0,1)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1198</v>
      </c>
      <c r="H243" s="72">
        <f>IF('Раздел 2'!R40&gt;='Раздел 2'!R41,0,1)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1199</v>
      </c>
      <c r="H244" s="72">
        <f>IF('Раздел 2'!S40&gt;='Раздел 2'!S41,0,1)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1200</v>
      </c>
      <c r="H245" s="72">
        <f>IF('Раздел 2'!T40&gt;='Раздел 2'!T41,0,1)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1201</v>
      </c>
      <c r="H246" s="72">
        <f>IF('Раздел 2'!U40&gt;='Раздел 2'!U41,0,1)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1202</v>
      </c>
      <c r="H247" s="72">
        <f>IF('Раздел 2'!V40&gt;='Раздел 2'!V41,0,1)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1203</v>
      </c>
      <c r="H248" s="72">
        <f>IF('Раздел 2'!W40&gt;='Раздел 2'!W41,0,1)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1204</v>
      </c>
      <c r="H249" s="72">
        <f>IF('Раздел 2'!X40&gt;='Раздел 2'!X41,0,1)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1205</v>
      </c>
      <c r="H250" s="72">
        <f>IF('Раздел 2'!Y40&gt;='Раздел 2'!Y41,0,1)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1206</v>
      </c>
      <c r="H251" s="72">
        <f>IF('Раздел 2'!Z40&gt;='Раздел 2'!Z41,0,1)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1207</v>
      </c>
      <c r="H252" s="72">
        <f>IF('Раздел 2'!AA40&gt;='Раздел 2'!AA41,0,1)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447</v>
      </c>
      <c r="H253" s="72">
        <f>IF('Раздел 2'!P40&gt;='Раздел 2'!P42,0,1)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448</v>
      </c>
      <c r="H254" s="72">
        <f>IF('Раздел 2'!Q40&gt;='Раздел 2'!Q42,0,1)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1162</v>
      </c>
      <c r="H255" s="72">
        <f>IF('Раздел 2'!R40&gt;='Раздел 2'!R42,0,1)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1163</v>
      </c>
      <c r="H256" s="72">
        <f>IF('Раздел 2'!S40&gt;='Раздел 2'!S42,0,1)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1164</v>
      </c>
      <c r="H257" s="72">
        <f>IF('Раздел 2'!T40&gt;='Раздел 2'!T42,0,1)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1165</v>
      </c>
      <c r="H258" s="72">
        <f>IF('Раздел 2'!U40&gt;='Раздел 2'!U42,0,1)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1166</v>
      </c>
      <c r="H259" s="72">
        <f>IF('Раздел 2'!V40&gt;='Раздел 2'!V42,0,1)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1167</v>
      </c>
      <c r="H260" s="72">
        <f>IF('Раздел 2'!W40&gt;='Раздел 2'!W42,0,1)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1168</v>
      </c>
      <c r="H261" s="72">
        <f>IF('Раздел 2'!X40&gt;='Раздел 2'!X42,0,1)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1169</v>
      </c>
      <c r="H262" s="72">
        <f>IF('Раздел 2'!Y40&gt;='Раздел 2'!Y42,0,1)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1170</v>
      </c>
      <c r="H263" s="72">
        <f>IF('Раздел 2'!Z40&gt;='Раздел 2'!Z42,0,1)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1171</v>
      </c>
      <c r="H264" s="72">
        <f>IF('Раздел 2'!AA40&gt;='Раздел 2'!AA42,0,1)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1209</v>
      </c>
      <c r="H265" s="72">
        <f>IF('Раздел 2'!P40&gt;='Раздел 2'!P43,0,1)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1210</v>
      </c>
      <c r="H266" s="72">
        <f>IF('Раздел 2'!Q40&gt;='Раздел 2'!Q43,0,1)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1211</v>
      </c>
      <c r="H267" s="72">
        <f>IF('Раздел 2'!R40&gt;='Раздел 2'!R43,0,1)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1212</v>
      </c>
      <c r="H268" s="72">
        <f>IF('Раздел 2'!S40&gt;='Раздел 2'!S43,0,1)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1213</v>
      </c>
      <c r="H269" s="72">
        <f>IF('Раздел 2'!T40&gt;='Раздел 2'!T43,0,1)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1214</v>
      </c>
      <c r="H270" s="72">
        <f>IF('Раздел 2'!U40&gt;='Раздел 2'!U43,0,1)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1215</v>
      </c>
      <c r="H271" s="72">
        <f>IF('Раздел 2'!V40&gt;='Раздел 2'!V43,0,1)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1216</v>
      </c>
      <c r="H272" s="72">
        <f>IF('Раздел 2'!W40&gt;='Раздел 2'!W43,0,1)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1217</v>
      </c>
      <c r="H273" s="72">
        <f>IF('Раздел 2'!X40&gt;='Раздел 2'!X43,0,1)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1218</v>
      </c>
      <c r="H274" s="72">
        <f>IF('Раздел 2'!Y40&gt;='Раздел 2'!Y43,0,1)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1219</v>
      </c>
      <c r="H275" s="72">
        <f>IF('Раздел 2'!Z40&gt;='Раздел 2'!Z43,0,1)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1208</v>
      </c>
      <c r="H276" s="72">
        <f>IF('Раздел 2'!AA40&gt;='Раздел 2'!AA43,0,1)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1221</v>
      </c>
      <c r="H277" s="72">
        <f>IF('Раздел 2'!P48&gt;='Раздел 2'!P49,0,1)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1222</v>
      </c>
      <c r="H278" s="72">
        <f>IF('Раздел 2'!Q48&gt;='Раздел 2'!Q49,0,1)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1223</v>
      </c>
      <c r="H279" s="72">
        <f>IF('Раздел 2'!R48&gt;='Раздел 2'!R49,0,1)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1224</v>
      </c>
      <c r="H280" s="72">
        <f>IF('Раздел 2'!S48&gt;='Раздел 2'!S49,0,1)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1225</v>
      </c>
      <c r="H281" s="72">
        <f>IF('Раздел 2'!T48&gt;='Раздел 2'!T49,0,1)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1226</v>
      </c>
      <c r="H282" s="72">
        <f>IF('Раздел 2'!U48&gt;='Раздел 2'!U49,0,1)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1227</v>
      </c>
      <c r="H283" s="72">
        <f>IF('Раздел 2'!V48&gt;='Раздел 2'!V49,0,1)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1228</v>
      </c>
      <c r="H284" s="72">
        <f>IF('Раздел 2'!W48&gt;='Раздел 2'!W49,0,1)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1229</v>
      </c>
      <c r="H285" s="72">
        <f>IF('Раздел 2'!X48&gt;='Раздел 2'!X49,0,1)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1230</v>
      </c>
      <c r="H286" s="72">
        <f>IF('Раздел 2'!Y48&gt;='Раздел 2'!Y49,0,1)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1231</v>
      </c>
      <c r="H287" s="72">
        <f>IF('Раздел 2'!Z48&gt;='Раздел 2'!Z49,0,1)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1220</v>
      </c>
      <c r="H288" s="72">
        <f>IF('Раздел 2'!AA48&gt;='Раздел 2'!AA49,0,1)</f>
        <v>0</v>
      </c>
    </row>
    <row r="289" spans="1:8" s="72" customFormat="1" ht="25.5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1232</v>
      </c>
      <c r="H289" s="72">
        <f>IF('Раздел 2'!P48='Раздел 2'!P21-'Раздел 2'!P22+'Раздел 2'!P23+'Раздел 2'!P25-'Раздел 2'!P26+'Раздел 2'!P27-'Раздел 2'!P32,0,1)</f>
        <v>0</v>
      </c>
    </row>
    <row r="290" spans="1:8" s="72" customFormat="1" ht="25.5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1233</v>
      </c>
      <c r="H290" s="72">
        <f>IF('Раздел 2'!Q48='Раздел 2'!Q21-'Раздел 2'!Q22+'Раздел 2'!Q23+'Раздел 2'!Q25-'Раздел 2'!Q26+'Раздел 2'!Q27-'Раздел 2'!Q32,0,1)</f>
        <v>0</v>
      </c>
    </row>
    <row r="291" spans="1:8" s="72" customFormat="1" ht="25.5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1234</v>
      </c>
      <c r="H291" s="72">
        <f>IF('Раздел 2'!R48='Раздел 2'!R21-'Раздел 2'!R22+'Раздел 2'!R23+'Раздел 2'!R25-'Раздел 2'!R26+'Раздел 2'!R27-'Раздел 2'!R32,0,1)</f>
        <v>0</v>
      </c>
    </row>
    <row r="292" spans="1:8" s="72" customFormat="1" ht="25.5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1235</v>
      </c>
      <c r="H292" s="72">
        <f>IF('Раздел 2'!T48='Раздел 2'!T21-'Раздел 2'!T22+'Раздел 2'!T23+'Раздел 2'!T25-'Раздел 2'!T26+'Раздел 2'!T27-'Раздел 2'!T32,0,1)</f>
        <v>0</v>
      </c>
    </row>
    <row r="293" spans="1:8" s="72" customFormat="1" ht="25.5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1236</v>
      </c>
      <c r="H293" s="72">
        <f>IF('Раздел 2'!U48='Раздел 2'!U21-'Раздел 2'!U22+'Раздел 2'!U23+'Раздел 2'!U25-'Раздел 2'!U26+'Раздел 2'!U27-'Раздел 2'!U32,0,1)</f>
        <v>0</v>
      </c>
    </row>
    <row r="294" spans="1:8" s="72" customFormat="1" ht="25.5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1237</v>
      </c>
      <c r="H294" s="72">
        <f>IF('Раздел 2'!V48='Раздел 2'!V21-'Раздел 2'!V22+'Раздел 2'!V23+'Раздел 2'!V25-'Раздел 2'!V26+'Раздел 2'!V27-'Раздел 2'!V32,0,1)</f>
        <v>0</v>
      </c>
    </row>
    <row r="295" spans="1:8" s="72" customFormat="1" ht="25.5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1238</v>
      </c>
      <c r="H295" s="72">
        <f>IF('Раздел 2'!W48='Раздел 2'!W21-'Раздел 2'!W22+'Раздел 2'!W23+'Раздел 2'!W25-'Раздел 2'!W26+'Раздел 2'!W27-'Раздел 2'!W32,0,1)</f>
        <v>0</v>
      </c>
    </row>
    <row r="296" spans="1:8" s="72" customFormat="1" ht="25.5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1239</v>
      </c>
      <c r="H296" s="72">
        <f>IF('Раздел 2'!X48='Раздел 2'!X21-'Раздел 2'!X22+'Раздел 2'!X23+'Раздел 2'!X25-'Раздел 2'!X26+'Раздел 2'!X27-'Раздел 2'!X32,0,1)</f>
        <v>0</v>
      </c>
    </row>
    <row r="297" spans="1:8" s="72" customFormat="1" ht="25.5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1240</v>
      </c>
      <c r="H297" s="72">
        <f>IF('Раздел 2'!Y48='Раздел 2'!Y21-'Раздел 2'!Y22+'Раздел 2'!Y23+'Раздел 2'!Y25-'Раздел 2'!Y26+'Раздел 2'!Y27-'Раздел 2'!Y32,0,1)</f>
        <v>0</v>
      </c>
    </row>
    <row r="298" spans="1:8" s="72" customFormat="1" ht="25.5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1241</v>
      </c>
      <c r="H298" s="72">
        <f>IF('Раздел 2'!Z48='Раздел 2'!Z21-'Раздел 2'!Z22+'Раздел 2'!Z23+'Раздел 2'!Z25-'Раздел 2'!Z26+'Раздел 2'!Z27-'Раздел 2'!Z32,0,1)</f>
        <v>0</v>
      </c>
    </row>
    <row r="299" spans="1:8" s="72" customFormat="1" ht="38.25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1242</v>
      </c>
      <c r="H299" s="72">
        <f>IF('Раздел 2'!S48='Раздел 2'!S21-'Раздел 2'!S22+'Раздел 2'!S23+'Раздел 2'!S24+'Раздел 2'!S25-'Раздел 2'!S26+'Раздел 2'!S27-'Раздел 2'!S32-'Раздел 2'!S47,0,1)</f>
        <v>0</v>
      </c>
    </row>
    <row r="300" spans="1:8" s="72" customFormat="1" ht="38.25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1243</v>
      </c>
      <c r="H300" s="72">
        <f>IF('Раздел 2'!AA48='Раздел 2'!AA21-'Раздел 2'!AA22+'Раздел 2'!AA23+'Раздел 2'!AA24+'Раздел 2'!AA25-'Раздел 2'!AA26+'Раздел 2'!AA27-'Раздел 2'!AA32-'Раздел 2'!AA47,0,1)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263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189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190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192</v>
      </c>
      <c r="H304" s="72">
        <f>IF('Раздел 2'!P25&gt;='Раздел 2'!Q25,0,1)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193</v>
      </c>
      <c r="H305" s="72">
        <f>IF('Раздел 2'!P26&gt;='Раздел 2'!Q26,0,1)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194</v>
      </c>
      <c r="H306" s="72">
        <f>IF('Раздел 2'!P27&gt;='Раздел 2'!Q27,0,1)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195</v>
      </c>
      <c r="H307" s="72">
        <f>IF('Раздел 2'!P28&gt;='Раздел 2'!Q28,0,1)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196</v>
      </c>
      <c r="H308" s="72">
        <f>IF('Раздел 2'!P29&gt;='Раздел 2'!Q29,0,1)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197</v>
      </c>
      <c r="H309" s="72">
        <f>IF('Раздел 2'!P30&gt;='Раздел 2'!Q30,0,1)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198</v>
      </c>
      <c r="H310" s="72">
        <f>IF('Раздел 2'!P31&gt;='Раздел 2'!Q31,0,1)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199</v>
      </c>
      <c r="H311" s="72">
        <f>IF('Раздел 2'!P32&gt;='Раздел 2'!Q32,0,1)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200</v>
      </c>
      <c r="H312" s="72">
        <f>IF('Раздел 2'!P33&gt;='Раздел 2'!Q33,0,1)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201</v>
      </c>
      <c r="H313" s="72">
        <f>IF('Раздел 2'!P34&gt;='Раздел 2'!Q34,0,1)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202</v>
      </c>
      <c r="H314" s="72">
        <f>IF('Раздел 2'!P35&gt;='Раздел 2'!Q35,0,1)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203</v>
      </c>
      <c r="H315" s="72">
        <f>IF('Раздел 2'!P36&gt;='Раздел 2'!Q36,0,1)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204</v>
      </c>
      <c r="H316" s="72">
        <f>IF('Раздел 2'!P37&gt;='Раздел 2'!Q37,0,1)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205</v>
      </c>
      <c r="H317" s="72">
        <f>IF('Раздел 2'!P38&gt;='Раздел 2'!Q38,0,1)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206</v>
      </c>
      <c r="H318" s="72">
        <f>IF('Раздел 2'!P39&gt;='Раздел 2'!Q39,0,1)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207</v>
      </c>
      <c r="H319" s="72">
        <f>IF('Раздел 2'!P40&gt;='Раздел 2'!Q40,0,1)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208</v>
      </c>
      <c r="H320" s="72">
        <f>IF('Раздел 2'!P41&gt;='Раздел 2'!Q41,0,1)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209</v>
      </c>
      <c r="H321" s="72">
        <f>IF('Раздел 2'!P42&gt;='Раздел 2'!Q42,0,1)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68</v>
      </c>
      <c r="H322" s="72">
        <f>IF('Раздел 2'!P43&gt;='Раздел 2'!Q43,0,1)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69</v>
      </c>
      <c r="H323" s="72">
        <f>IF('Раздел 2'!P44&gt;='Раздел 2'!Q44,0,1)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70</v>
      </c>
      <c r="H324" s="72">
        <f>IF('Раздел 2'!P45&gt;='Раздел 2'!Q45,0,1)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71</v>
      </c>
      <c r="H325" s="72">
        <f>IF('Раздел 2'!P46&gt;='Раздел 2'!Q46,0,1)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73</v>
      </c>
      <c r="H326" s="72">
        <f>IF('Раздел 2'!P48&gt;='Раздел 2'!Q48,0,1)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74</v>
      </c>
      <c r="H327" s="72">
        <f>IF('Раздел 2'!P49&gt;='Раздел 2'!Q49,0,1)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75</v>
      </c>
      <c r="H328" s="72">
        <f>IF('Раздел 2'!P50&gt;='Раздел 2'!Q50,0,1)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210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211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212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214</v>
      </c>
      <c r="H332" s="72">
        <f>IF('Раздел 2'!P25&gt;='Раздел 2'!R25,0,1)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215</v>
      </c>
      <c r="H333" s="72">
        <f>IF('Раздел 2'!P26&gt;='Раздел 2'!R26,0,1)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216</v>
      </c>
      <c r="H334" s="72">
        <f>IF('Раздел 2'!P27&gt;='Раздел 2'!R27,0,1)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217</v>
      </c>
      <c r="H335" s="72">
        <f>IF('Раздел 2'!P28&gt;='Раздел 2'!R28,0,1)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218</v>
      </c>
      <c r="H336" s="72">
        <f>IF('Раздел 2'!P29&gt;='Раздел 2'!R29,0,1)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219</v>
      </c>
      <c r="H337" s="72">
        <f>IF('Раздел 2'!P30&gt;='Раздел 2'!R30,0,1)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220</v>
      </c>
      <c r="H338" s="72">
        <f>IF('Раздел 2'!P31&gt;='Раздел 2'!R31,0,1)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221</v>
      </c>
      <c r="H339" s="72">
        <f>IF('Раздел 2'!P32&gt;='Раздел 2'!R32,0,1)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222</v>
      </c>
      <c r="H340" s="72">
        <f>IF('Раздел 2'!P33&gt;='Раздел 2'!R33,0,1)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223</v>
      </c>
      <c r="H341" s="72">
        <f>IF('Раздел 2'!P34&gt;='Раздел 2'!R34,0,1)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224</v>
      </c>
      <c r="H342" s="72">
        <f>IF('Раздел 2'!P35&gt;='Раздел 2'!R35,0,1)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225</v>
      </c>
      <c r="H343" s="72">
        <f>IF('Раздел 2'!P36&gt;='Раздел 2'!R36,0,1)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226</v>
      </c>
      <c r="H344" s="72">
        <f>IF('Раздел 2'!P37&gt;='Раздел 2'!R37,0,1)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227</v>
      </c>
      <c r="H345" s="72">
        <f>IF('Раздел 2'!P38&gt;='Раздел 2'!R38,0,1)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228</v>
      </c>
      <c r="H346" s="72">
        <f>IF('Раздел 2'!P39&gt;='Раздел 2'!R39,0,1)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229</v>
      </c>
      <c r="H347" s="72">
        <f>IF('Раздел 2'!P40&gt;='Раздел 2'!R40,0,1)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230</v>
      </c>
      <c r="H348" s="72">
        <f>IF('Раздел 2'!P41&gt;='Раздел 2'!R41,0,1)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231</v>
      </c>
      <c r="H349" s="72">
        <f>IF('Раздел 2'!P42&gt;='Раздел 2'!R42,0,1)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79</v>
      </c>
      <c r="H350" s="72">
        <f>IF('Раздел 2'!P43&gt;='Раздел 2'!R43,0,1)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80</v>
      </c>
      <c r="H351" s="72">
        <f>IF('Раздел 2'!P44&gt;='Раздел 2'!R44,0,1)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81</v>
      </c>
      <c r="H352" s="72">
        <f>IF('Раздел 2'!P45&gt;='Раздел 2'!R45,0,1)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82</v>
      </c>
      <c r="H353" s="72">
        <f>IF('Раздел 2'!P46&gt;='Раздел 2'!R46,0,1)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84</v>
      </c>
      <c r="H354" s="72">
        <f>IF('Раздел 2'!P48&gt;='Раздел 2'!R48,0,1)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85</v>
      </c>
      <c r="H355" s="72">
        <f>IF('Раздел 2'!P49&gt;='Раздел 2'!R49,0,1)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86</v>
      </c>
      <c r="H356" s="72">
        <f>IF('Раздел 2'!P50&gt;='Раздел 2'!R50,0,1)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98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99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100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101</v>
      </c>
      <c r="H360" s="72">
        <f>IF('Раздел 2'!P25&gt;='Раздел 2'!S25,0,1)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102</v>
      </c>
      <c r="H361" s="72">
        <f>IF('Раздел 2'!P26&gt;='Раздел 2'!S26,0,1)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103</v>
      </c>
      <c r="H362" s="72">
        <f>IF('Раздел 2'!P27&gt;='Раздел 2'!S27,0,1)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104</v>
      </c>
      <c r="H363" s="72">
        <f>IF('Раздел 2'!P28&gt;='Раздел 2'!S28,0,1)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105</v>
      </c>
      <c r="H364" s="72">
        <f>IF('Раздел 2'!P29&gt;='Раздел 2'!S29,0,1)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106</v>
      </c>
      <c r="H365" s="72">
        <f>IF('Раздел 2'!P30&gt;='Раздел 2'!S30,0,1)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107</v>
      </c>
      <c r="H366" s="72">
        <f>IF('Раздел 2'!P31&gt;='Раздел 2'!S31,0,1)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108</v>
      </c>
      <c r="H367" s="72">
        <f>IF('Раздел 2'!P32&gt;='Раздел 2'!S32,0,1)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109</v>
      </c>
      <c r="H368" s="72">
        <f>IF('Раздел 2'!P33&gt;='Раздел 2'!S33,0,1)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110</v>
      </c>
      <c r="H369" s="72">
        <f>IF('Раздел 2'!P34&gt;='Раздел 2'!S34,0,1)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111</v>
      </c>
      <c r="H370" s="72">
        <f>IF('Раздел 2'!P35&gt;='Раздел 2'!S35,0,1)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112</v>
      </c>
      <c r="H371" s="72">
        <f>IF('Раздел 2'!P36&gt;='Раздел 2'!S36,0,1)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113</v>
      </c>
      <c r="H372" s="72">
        <f>IF('Раздел 2'!P37&gt;='Раздел 2'!S37,0,1)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114</v>
      </c>
      <c r="H373" s="72">
        <f>IF('Раздел 2'!P38&gt;='Раздел 2'!S38,0,1)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115</v>
      </c>
      <c r="H374" s="72">
        <f>IF('Раздел 2'!P39&gt;='Раздел 2'!S39,0,1)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116</v>
      </c>
      <c r="H375" s="72">
        <f>IF('Раздел 2'!P40&gt;='Раздел 2'!S40,0,1)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117</v>
      </c>
      <c r="H376" s="72">
        <f>IF('Раздел 2'!P41&gt;='Раздел 2'!S41,0,1)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118</v>
      </c>
      <c r="H377" s="72">
        <f>IF('Раздел 2'!P42&gt;='Раздел 2'!S42,0,1)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1150</v>
      </c>
      <c r="H378" s="72">
        <f>IF('Раздел 2'!P43&gt;='Раздел 2'!S43,0,1)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728</v>
      </c>
      <c r="H379" s="72">
        <f>IF('Раздел 2'!P44&gt;='Раздел 2'!S44,0,1)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729</v>
      </c>
      <c r="H380" s="72">
        <f>IF('Раздел 2'!P45&gt;='Раздел 2'!S45,0,1)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1151</v>
      </c>
      <c r="H381" s="72">
        <f>IF('Раздел 2'!P46&gt;='Раздел 2'!S46,0,1)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1152</v>
      </c>
      <c r="H382" s="72">
        <f>IF('Раздел 2'!P48&gt;='Раздел 2'!S48,0,1)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1249</v>
      </c>
      <c r="H383" s="72">
        <f>IF('Раздел 2'!P49&gt;='Раздел 2'!S49,0,1)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1244</v>
      </c>
      <c r="H384" s="72">
        <f>IF('Раздел 2'!P50&gt;='Раздел 2'!S50,0,1)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809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810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811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812</v>
      </c>
      <c r="H388" s="72">
        <f>IF('Раздел 2'!P25&gt;='Раздел 2'!T25,0,1)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813</v>
      </c>
      <c r="H389" s="72">
        <f>IF('Раздел 2'!P26&gt;='Раздел 2'!T26,0,1)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814</v>
      </c>
      <c r="H390" s="72">
        <f>IF('Раздел 2'!P27&gt;='Раздел 2'!T27,0,1)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815</v>
      </c>
      <c r="H391" s="72">
        <f>IF('Раздел 2'!P28&gt;='Раздел 2'!T28,0,1)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816</v>
      </c>
      <c r="H392" s="72">
        <f>IF('Раздел 2'!P29&gt;='Раздел 2'!T29,0,1)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817</v>
      </c>
      <c r="H393" s="72">
        <f>IF('Раздел 2'!P30&gt;='Раздел 2'!T30,0,1)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818</v>
      </c>
      <c r="H394" s="72">
        <f>IF('Раздел 2'!P31&gt;='Раздел 2'!T31,0,1)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819</v>
      </c>
      <c r="H395" s="72">
        <f>IF('Раздел 2'!P32&gt;='Раздел 2'!T32,0,1)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820</v>
      </c>
      <c r="H396" s="72">
        <f>IF('Раздел 2'!P33&gt;='Раздел 2'!T33,0,1)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821</v>
      </c>
      <c r="H397" s="72">
        <f>IF('Раздел 2'!P34&gt;='Раздел 2'!T34,0,1)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822</v>
      </c>
      <c r="H398" s="72">
        <f>IF('Раздел 2'!P35&gt;='Раздел 2'!T35,0,1)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823</v>
      </c>
      <c r="H399" s="72">
        <f>IF('Раздел 2'!P36&gt;='Раздел 2'!T36,0,1)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824</v>
      </c>
      <c r="H400" s="72">
        <f>IF('Раздел 2'!P37&gt;='Раздел 2'!T37,0,1)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825</v>
      </c>
      <c r="H401" s="72">
        <f>IF('Раздел 2'!P38&gt;='Раздел 2'!T38,0,1)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826</v>
      </c>
      <c r="H402" s="72">
        <f>IF('Раздел 2'!P39&gt;='Раздел 2'!T39,0,1)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827</v>
      </c>
      <c r="H403" s="72">
        <f>IF('Раздел 2'!P40&gt;='Раздел 2'!T40,0,1)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828</v>
      </c>
      <c r="H404" s="72">
        <f>IF('Раздел 2'!P41&gt;='Раздел 2'!T41,0,1)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829</v>
      </c>
      <c r="H405" s="72">
        <f>IF('Раздел 2'!P42&gt;='Раздел 2'!T42,0,1)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1153</v>
      </c>
      <c r="H406" s="72">
        <f>IF('Раздел 2'!P43&gt;='Раздел 2'!T43,0,1)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730</v>
      </c>
      <c r="H407" s="72">
        <f>IF('Раздел 2'!P44&gt;='Раздел 2'!T44,0,1)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731</v>
      </c>
      <c r="H408" s="72">
        <f>IF('Раздел 2'!P45&gt;='Раздел 2'!T45,0,1)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1154</v>
      </c>
      <c r="H409" s="72">
        <f>IF('Раздел 2'!P46&gt;='Раздел 2'!T46,0,1)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1155</v>
      </c>
      <c r="H410" s="72">
        <f>IF('Раздел 2'!P48&gt;='Раздел 2'!T48,0,1)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1250</v>
      </c>
      <c r="H411" s="72">
        <f>IF('Раздел 2'!P49&gt;='Раздел 2'!T49,0,1)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1245</v>
      </c>
      <c r="H412" s="72">
        <f>IF('Раздел 2'!P50&gt;='Раздел 2'!T50,0,1)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1312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1313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1314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153</v>
      </c>
      <c r="H416" s="72">
        <f>IF('Раздел 2'!P25&gt;='Раздел 2'!U25,0,1)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154</v>
      </c>
      <c r="H417" s="72">
        <f>IF('Раздел 2'!P26&gt;='Раздел 2'!U26,0,1)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155</v>
      </c>
      <c r="H418" s="72">
        <f>IF('Раздел 2'!P27&gt;='Раздел 2'!U27,0,1)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156</v>
      </c>
      <c r="H419" s="72">
        <f>IF('Раздел 2'!P28&gt;='Раздел 2'!U28,0,1)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157</v>
      </c>
      <c r="H420" s="72">
        <f>IF('Раздел 2'!P29&gt;='Раздел 2'!U29,0,1)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158</v>
      </c>
      <c r="H421" s="72">
        <f>IF('Раздел 2'!P30&gt;='Раздел 2'!U30,0,1)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159</v>
      </c>
      <c r="H422" s="72">
        <f>IF('Раздел 2'!P31&gt;='Раздел 2'!U31,0,1)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160</v>
      </c>
      <c r="H423" s="72">
        <f>IF('Раздел 2'!P32&gt;='Раздел 2'!U32,0,1)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161</v>
      </c>
      <c r="H424" s="72">
        <f>IF('Раздел 2'!P33&gt;='Раздел 2'!U33,0,1)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162</v>
      </c>
      <c r="H425" s="72">
        <f>IF('Раздел 2'!P34&gt;='Раздел 2'!U34,0,1)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163</v>
      </c>
      <c r="H426" s="72">
        <f>IF('Раздел 2'!P35&gt;='Раздел 2'!U35,0,1)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164</v>
      </c>
      <c r="H427" s="72">
        <f>IF('Раздел 2'!P36&gt;='Раздел 2'!U36,0,1)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165</v>
      </c>
      <c r="H428" s="72">
        <f>IF('Раздел 2'!P37&gt;='Раздел 2'!U37,0,1)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166</v>
      </c>
      <c r="H429" s="72">
        <f>IF('Раздел 2'!P38&gt;='Раздел 2'!U38,0,1)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167</v>
      </c>
      <c r="H430" s="72">
        <f>IF('Раздел 2'!P39&gt;='Раздел 2'!U39,0,1)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168</v>
      </c>
      <c r="H431" s="72">
        <f>IF('Раздел 2'!P40&gt;='Раздел 2'!U40,0,1)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169</v>
      </c>
      <c r="H432" s="72">
        <f>IF('Раздел 2'!P41&gt;='Раздел 2'!U41,0,1)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170</v>
      </c>
      <c r="H433" s="72">
        <f>IF('Раздел 2'!P42&gt;='Раздел 2'!U42,0,1)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171</v>
      </c>
      <c r="H434" s="72">
        <f>IF('Раздел 2'!P43&gt;='Раздел 2'!U43,0,1)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172</v>
      </c>
      <c r="H435" s="72">
        <f>IF('Раздел 2'!P44&gt;='Раздел 2'!U44,0,1)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173</v>
      </c>
      <c r="H436" s="72">
        <f>IF('Раздел 2'!P45&gt;='Раздел 2'!U45,0,1)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174</v>
      </c>
      <c r="H437" s="72">
        <f>IF('Раздел 2'!P46&gt;='Раздел 2'!U46,0,1)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62</v>
      </c>
      <c r="H438" s="72">
        <f>IF('Раздел 2'!P48&gt;='Раздел 2'!U48,0,1)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63</v>
      </c>
      <c r="H439" s="72">
        <f>IF('Раздел 2'!P49&gt;='Раздел 2'!U49,0,1)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64</v>
      </c>
      <c r="H440" s="72">
        <f>IF('Раздел 2'!P50&gt;='Раздел 2'!U50,0,1)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119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120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121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122</v>
      </c>
      <c r="H444" s="72">
        <f>IF('Раздел 2'!P25&gt;='Раздел 2'!V25,0,1)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889</v>
      </c>
      <c r="H445" s="72">
        <f>IF('Раздел 2'!P26&gt;='Раздел 2'!V26,0,1)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890</v>
      </c>
      <c r="H446" s="72">
        <f>IF('Раздел 2'!P27&gt;='Раздел 2'!V27,0,1)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891</v>
      </c>
      <c r="H447" s="72">
        <f>IF('Раздел 2'!P28&gt;='Раздел 2'!V28,0,1)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892</v>
      </c>
      <c r="H448" s="72">
        <f>IF('Раздел 2'!P29&gt;='Раздел 2'!V29,0,1)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893</v>
      </c>
      <c r="H449" s="72">
        <f>IF('Раздел 2'!P30&gt;='Раздел 2'!V30,0,1)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894</v>
      </c>
      <c r="H450" s="72">
        <f>IF('Раздел 2'!P31&gt;='Раздел 2'!V31,0,1)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895</v>
      </c>
      <c r="H451" s="72">
        <f>IF('Раздел 2'!P32&gt;='Раздел 2'!V32,0,1)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896</v>
      </c>
      <c r="H452" s="72">
        <f>IF('Раздел 2'!P33&gt;='Раздел 2'!V33,0,1)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897</v>
      </c>
      <c r="H453" s="72">
        <f>IF('Раздел 2'!P34&gt;='Раздел 2'!V34,0,1)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898</v>
      </c>
      <c r="H454" s="72">
        <f>IF('Раздел 2'!P35&gt;='Раздел 2'!V35,0,1)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899</v>
      </c>
      <c r="H455" s="72">
        <f>IF('Раздел 2'!P36&gt;='Раздел 2'!V36,0,1)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900</v>
      </c>
      <c r="H456" s="72">
        <f>IF('Раздел 2'!P37&gt;='Раздел 2'!V37,0,1)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901</v>
      </c>
      <c r="H457" s="72">
        <f>IF('Раздел 2'!P38&gt;='Раздел 2'!V38,0,1)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902</v>
      </c>
      <c r="H458" s="72">
        <f>IF('Раздел 2'!P39&gt;='Раздел 2'!V39,0,1)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903</v>
      </c>
      <c r="H459" s="72">
        <f>IF('Раздел 2'!P40&gt;='Раздел 2'!V40,0,1)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904</v>
      </c>
      <c r="H460" s="72">
        <f>IF('Раздел 2'!P41&gt;='Раздел 2'!V41,0,1)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905</v>
      </c>
      <c r="H461" s="72">
        <f>IF('Раздел 2'!P42&gt;='Раздел 2'!V42,0,1)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1156</v>
      </c>
      <c r="H462" s="72">
        <f>IF('Раздел 2'!P43&gt;='Раздел 2'!V43,0,1)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732</v>
      </c>
      <c r="H463" s="72">
        <f>IF('Раздел 2'!P44&gt;='Раздел 2'!V44,0,1)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733</v>
      </c>
      <c r="H464" s="72">
        <f>IF('Раздел 2'!P45&gt;='Раздел 2'!V45,0,1)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1157</v>
      </c>
      <c r="H465" s="72">
        <f>IF('Раздел 2'!P46&gt;='Раздел 2'!V46,0,1)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1158</v>
      </c>
      <c r="H466" s="72">
        <f>IF('Раздел 2'!P48&gt;='Раздел 2'!V48,0,1)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1251</v>
      </c>
      <c r="H467" s="72">
        <f>IF('Раздел 2'!P49&gt;='Раздел 2'!V49,0,1)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1246</v>
      </c>
      <c r="H468" s="72">
        <f>IF('Раздел 2'!P50&gt;='Раздел 2'!V50,0,1)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906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907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908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909</v>
      </c>
      <c r="H472" s="72">
        <f>IF('Раздел 2'!P25&gt;='Раздел 2'!W25,0,1)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910</v>
      </c>
      <c r="H473" s="72">
        <f>IF('Раздел 2'!P26&gt;='Раздел 2'!W26,0,1)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911</v>
      </c>
      <c r="H474" s="72">
        <f>IF('Раздел 2'!P27&gt;='Раздел 2'!W27,0,1)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912</v>
      </c>
      <c r="H475" s="72">
        <f>IF('Раздел 2'!P28&gt;='Раздел 2'!W28,0,1)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913</v>
      </c>
      <c r="H476" s="72">
        <f>IF('Раздел 2'!P29&gt;='Раздел 2'!W29,0,1)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914</v>
      </c>
      <c r="H477" s="72">
        <f>IF('Раздел 2'!P30&gt;='Раздел 2'!W30,0,1)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915</v>
      </c>
      <c r="H478" s="72">
        <f>IF('Раздел 2'!P31&gt;='Раздел 2'!W31,0,1)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916</v>
      </c>
      <c r="H479" s="72">
        <f>IF('Раздел 2'!P32&gt;='Раздел 2'!W32,0,1)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449</v>
      </c>
      <c r="H480" s="72">
        <f>IF('Раздел 2'!P33&gt;='Раздел 2'!W33,0,1)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450</v>
      </c>
      <c r="H481" s="72">
        <f>IF('Раздел 2'!P34&gt;='Раздел 2'!W34,0,1)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451</v>
      </c>
      <c r="H482" s="72">
        <f>IF('Раздел 2'!P35&gt;='Раздел 2'!W35,0,1)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452</v>
      </c>
      <c r="H483" s="72">
        <f>IF('Раздел 2'!P36&gt;='Раздел 2'!W36,0,1)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453</v>
      </c>
      <c r="H484" s="72">
        <f>IF('Раздел 2'!P37&gt;='Раздел 2'!W37,0,1)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454</v>
      </c>
      <c r="H485" s="72">
        <f>IF('Раздел 2'!P38&gt;='Раздел 2'!W38,0,1)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455</v>
      </c>
      <c r="H486" s="72">
        <f>IF('Раздел 2'!P39&gt;='Раздел 2'!W39,0,1)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456</v>
      </c>
      <c r="H487" s="72">
        <f>IF('Раздел 2'!P40&gt;='Раздел 2'!W40,0,1)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457</v>
      </c>
      <c r="H488" s="72">
        <f>IF('Раздел 2'!P41&gt;='Раздел 2'!W41,0,1)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458</v>
      </c>
      <c r="H489" s="72">
        <f>IF('Раздел 2'!P42&gt;='Раздел 2'!W42,0,1)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1159</v>
      </c>
      <c r="H490" s="72">
        <f>IF('Раздел 2'!P43&gt;='Раздел 2'!W43,0,1)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734</v>
      </c>
      <c r="H491" s="72">
        <f>IF('Раздел 2'!P44&gt;='Раздел 2'!W44,0,1)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735</v>
      </c>
      <c r="H492" s="72">
        <f>IF('Раздел 2'!P45&gt;='Раздел 2'!W45,0,1)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1160</v>
      </c>
      <c r="H493" s="72">
        <f>IF('Раздел 2'!P46&gt;='Раздел 2'!W46,0,1)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1161</v>
      </c>
      <c r="H494" s="72">
        <f>IF('Раздел 2'!P48&gt;='Раздел 2'!W48,0,1)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1252</v>
      </c>
      <c r="H495" s="72">
        <f>IF('Раздел 2'!P49&gt;='Раздел 2'!W49,0,1)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1247</v>
      </c>
      <c r="H496" s="72">
        <f>IF('Раздел 2'!P50&gt;='Раздел 2'!W50,0,1)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1302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1116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1117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1118</v>
      </c>
      <c r="H500" s="72">
        <f>IF('Раздел 2'!P25&gt;='Раздел 2'!X25,0,1)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1119</v>
      </c>
      <c r="H501" s="72">
        <f>IF('Раздел 2'!P26&gt;='Раздел 2'!X26,0,1)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1120</v>
      </c>
      <c r="H502" s="72">
        <f>IF('Раздел 2'!P27&gt;='Раздел 2'!X27,0,1)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1121</v>
      </c>
      <c r="H503" s="72">
        <f>IF('Раздел 2'!P28&gt;='Раздел 2'!X28,0,1)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1122</v>
      </c>
      <c r="H504" s="72">
        <f>IF('Раздел 2'!P29&gt;='Раздел 2'!X29,0,1)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1123</v>
      </c>
      <c r="H505" s="72">
        <f>IF('Раздел 2'!P30&gt;='Раздел 2'!X30,0,1)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1124</v>
      </c>
      <c r="H506" s="72">
        <f>IF('Раздел 2'!P31&gt;='Раздел 2'!X31,0,1)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1125</v>
      </c>
      <c r="H507" s="72">
        <f>IF('Раздел 2'!P32&gt;='Раздел 2'!X32,0,1)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1126</v>
      </c>
      <c r="H508" s="72">
        <f>IF('Раздел 2'!P33&gt;='Раздел 2'!X33,0,1)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1127</v>
      </c>
      <c r="H509" s="72">
        <f>IF('Раздел 2'!P34&gt;='Раздел 2'!X34,0,1)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1128</v>
      </c>
      <c r="H510" s="72">
        <f>IF('Раздел 2'!P35&gt;='Раздел 2'!X35,0,1)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1129</v>
      </c>
      <c r="H511" s="72">
        <f>IF('Раздел 2'!P36&gt;='Раздел 2'!X36,0,1)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1130</v>
      </c>
      <c r="H512" s="72">
        <f>IF('Раздел 2'!P37&gt;='Раздел 2'!X37,0,1)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1131</v>
      </c>
      <c r="H513" s="72">
        <f>IF('Раздел 2'!P38&gt;='Раздел 2'!X38,0,1)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1132</v>
      </c>
      <c r="H514" s="72">
        <f>IF('Раздел 2'!P39&gt;='Раздел 2'!X39,0,1)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1133</v>
      </c>
      <c r="H515" s="72">
        <f>IF('Раздел 2'!P40&gt;='Раздел 2'!X40,0,1)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1134</v>
      </c>
      <c r="H516" s="72">
        <f>IF('Раздел 2'!P41&gt;='Раздел 2'!X41,0,1)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1135</v>
      </c>
      <c r="H517" s="72">
        <f>IF('Раздел 2'!P42&gt;='Раздел 2'!X42,0,1)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738</v>
      </c>
      <c r="H518" s="72">
        <f>IF('Раздел 2'!P43&gt;='Раздел 2'!X43,0,1)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1136</v>
      </c>
      <c r="H519" s="72">
        <f>IF('Раздел 2'!P44&gt;='Раздел 2'!X44,0,1)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736</v>
      </c>
      <c r="H520" s="72">
        <f>IF('Раздел 2'!P45&gt;='Раздел 2'!X45,0,1)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739</v>
      </c>
      <c r="H521" s="72">
        <f>IF('Раздел 2'!P46&gt;='Раздел 2'!X46,0,1)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740</v>
      </c>
      <c r="H522" s="72">
        <f>IF('Раздел 2'!P48&gt;='Раздел 2'!X48,0,1)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1253</v>
      </c>
      <c r="H523" s="72">
        <f>IF('Раздел 2'!P49&gt;='Раздел 2'!X49,0,1)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1248</v>
      </c>
      <c r="H524" s="72">
        <f>IF('Раздел 2'!P50&gt;='Раздел 2'!X50,0,1)</f>
        <v>0</v>
      </c>
    </row>
    <row r="525" spans="1:8" s="72" customFormat="1" ht="25.5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459</v>
      </c>
      <c r="H525" s="72">
        <f>IF('Раздел 2'!P21=SUM('Раздел 2'!R21,'Раздел 2'!T21:X21),0,1)</f>
        <v>0</v>
      </c>
    </row>
    <row r="526" spans="1:8" s="72" customFormat="1" ht="25.5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1254</v>
      </c>
      <c r="H526" s="72">
        <f>IF('Раздел 2'!P22=SUM('Раздел 2'!R22,'Раздел 2'!T22:X22),0,1)</f>
        <v>0</v>
      </c>
    </row>
    <row r="527" spans="1:8" s="72" customFormat="1" ht="25.5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1255</v>
      </c>
      <c r="H527" s="72">
        <f>IF('Раздел 2'!P23=SUM('Раздел 2'!R23,'Раздел 2'!T23:X23),0,1)</f>
        <v>0</v>
      </c>
    </row>
    <row r="528" spans="1:8" s="72" customFormat="1" ht="25.5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1256</v>
      </c>
      <c r="H528" s="72">
        <f>IF('Раздел 2'!P25=SUM('Раздел 2'!R25,'Раздел 2'!T25:X25),0,1)</f>
        <v>0</v>
      </c>
    </row>
    <row r="529" spans="1:8" s="72" customFormat="1" ht="25.5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1257</v>
      </c>
      <c r="H529" s="72">
        <f>IF('Раздел 2'!P26=SUM('Раздел 2'!R26,'Раздел 2'!T26:X26),0,1)</f>
        <v>0</v>
      </c>
    </row>
    <row r="530" spans="1:8" s="72" customFormat="1" ht="25.5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1258</v>
      </c>
      <c r="H530" s="72">
        <f>IF('Раздел 2'!P27=SUM('Раздел 2'!R27,'Раздел 2'!T27:X27),0,1)</f>
        <v>0</v>
      </c>
    </row>
    <row r="531" spans="1:8" s="72" customFormat="1" ht="25.5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1259</v>
      </c>
      <c r="H531" s="72">
        <f>IF('Раздел 2'!P28=SUM('Раздел 2'!R28,'Раздел 2'!T28:X28),0,1)</f>
        <v>0</v>
      </c>
    </row>
    <row r="532" spans="1:8" s="72" customFormat="1" ht="25.5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1260</v>
      </c>
      <c r="H532" s="72">
        <f>IF('Раздел 2'!P29=SUM('Раздел 2'!R29,'Раздел 2'!T29:X29),0,1)</f>
        <v>0</v>
      </c>
    </row>
    <row r="533" spans="1:8" s="72" customFormat="1" ht="25.5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1261</v>
      </c>
      <c r="H533" s="72">
        <f>IF('Раздел 2'!P30=SUM('Раздел 2'!R30,'Раздел 2'!T30:X30),0,1)</f>
        <v>0</v>
      </c>
    </row>
    <row r="534" spans="1:8" s="72" customFormat="1" ht="25.5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1262</v>
      </c>
      <c r="H534" s="72">
        <f>IF('Раздел 2'!P31=SUM('Раздел 2'!R31,'Раздел 2'!T31:X31),0,1)</f>
        <v>0</v>
      </c>
    </row>
    <row r="535" spans="1:8" s="72" customFormat="1" ht="25.5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1263</v>
      </c>
      <c r="H535" s="72">
        <f>IF('Раздел 2'!P32=SUM('Раздел 2'!R32,'Раздел 2'!T32:X32),0,1)</f>
        <v>0</v>
      </c>
    </row>
    <row r="536" spans="1:8" s="72" customFormat="1" ht="25.5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1264</v>
      </c>
      <c r="H536" s="72">
        <f>IF('Раздел 2'!P33=SUM('Раздел 2'!R33,'Раздел 2'!T33:X33),0,1)</f>
        <v>0</v>
      </c>
    </row>
    <row r="537" spans="1:8" s="72" customFormat="1" ht="25.5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1265</v>
      </c>
      <c r="H537" s="72">
        <f>IF('Раздел 2'!P34=SUM('Раздел 2'!R34,'Раздел 2'!T34:X34),0,1)</f>
        <v>0</v>
      </c>
    </row>
    <row r="538" spans="1:8" s="72" customFormat="1" ht="25.5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1266</v>
      </c>
      <c r="H538" s="72">
        <f>IF('Раздел 2'!P35=SUM('Раздел 2'!R35,'Раздел 2'!T35:X35),0,1)</f>
        <v>0</v>
      </c>
    </row>
    <row r="539" spans="1:8" s="72" customFormat="1" ht="25.5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1267</v>
      </c>
      <c r="H539" s="72">
        <f>IF('Раздел 2'!P36=SUM('Раздел 2'!R36,'Раздел 2'!T36:X36),0,1)</f>
        <v>0</v>
      </c>
    </row>
    <row r="540" spans="1:8" s="72" customFormat="1" ht="25.5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1268</v>
      </c>
      <c r="H540" s="72">
        <f>IF('Раздел 2'!P37=SUM('Раздел 2'!R37,'Раздел 2'!T37:X37),0,1)</f>
        <v>0</v>
      </c>
    </row>
    <row r="541" spans="1:8" s="72" customFormat="1" ht="25.5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1269</v>
      </c>
      <c r="H541" s="72">
        <f>IF('Раздел 2'!P38=SUM('Раздел 2'!R38,'Раздел 2'!T38:X38),0,1)</f>
        <v>0</v>
      </c>
    </row>
    <row r="542" spans="1:8" s="72" customFormat="1" ht="25.5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1270</v>
      </c>
      <c r="H542" s="72">
        <f>IF('Раздел 2'!P39=SUM('Раздел 2'!R39,'Раздел 2'!T39:X39),0,1)</f>
        <v>0</v>
      </c>
    </row>
    <row r="543" spans="1:8" s="72" customFormat="1" ht="25.5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1271</v>
      </c>
      <c r="H543" s="72">
        <f>IF('Раздел 2'!P40=SUM('Раздел 2'!R40,'Раздел 2'!T40:X40),0,1)</f>
        <v>0</v>
      </c>
    </row>
    <row r="544" spans="1:8" s="72" customFormat="1" ht="25.5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1272</v>
      </c>
      <c r="H544" s="72">
        <f>IF('Раздел 2'!P41=SUM('Раздел 2'!R41,'Раздел 2'!T41:X41),0,1)</f>
        <v>0</v>
      </c>
    </row>
    <row r="545" spans="1:8" s="72" customFormat="1" ht="25.5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1273</v>
      </c>
      <c r="H545" s="72">
        <f>IF('Раздел 2'!P42=SUM('Раздел 2'!R42,'Раздел 2'!T42:X42),0,1)</f>
        <v>0</v>
      </c>
    </row>
    <row r="546" spans="1:8" s="72" customFormat="1" ht="25.5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1274</v>
      </c>
      <c r="H546" s="72">
        <f>IF('Раздел 2'!P43=SUM('Раздел 2'!R43,'Раздел 2'!T43:X43),0,1)</f>
        <v>0</v>
      </c>
    </row>
    <row r="547" spans="1:8" s="72" customFormat="1" ht="25.5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1275</v>
      </c>
      <c r="H547" s="72">
        <f>IF('Раздел 2'!P44=SUM('Раздел 2'!R44,'Раздел 2'!T44:X44),0,1)</f>
        <v>0</v>
      </c>
    </row>
    <row r="548" spans="1:8" s="72" customFormat="1" ht="25.5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1276</v>
      </c>
      <c r="H548" s="72">
        <f>IF('Раздел 2'!P45=SUM('Раздел 2'!R45,'Раздел 2'!T45:X45),0,1)</f>
        <v>0</v>
      </c>
    </row>
    <row r="549" spans="1:8" s="72" customFormat="1" ht="25.5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1277</v>
      </c>
      <c r="H549" s="72">
        <f>IF('Раздел 2'!P46=SUM('Раздел 2'!R46,'Раздел 2'!T46:X46),0,1)</f>
        <v>0</v>
      </c>
    </row>
    <row r="550" spans="1:8" s="72" customFormat="1" ht="25.5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1278</v>
      </c>
      <c r="H550" s="72">
        <f>IF('Раздел 2'!P48=SUM('Раздел 2'!R48,'Раздел 2'!T48:X48),0,1)</f>
        <v>0</v>
      </c>
    </row>
    <row r="551" spans="1:8" s="72" customFormat="1" ht="25.5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1279</v>
      </c>
      <c r="H551" s="72">
        <f>IF('Раздел 2'!P49=SUM('Раздел 2'!R49,'Раздел 2'!T49:X49),0,1)</f>
        <v>0</v>
      </c>
    </row>
    <row r="552" spans="1:8" s="72" customFormat="1" ht="25.5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1280</v>
      </c>
      <c r="H552" s="72">
        <f>IF('Раздел 2'!P50=SUM('Раздел 2'!R50,'Раздел 2'!T50:X50),0,1)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460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461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462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463</v>
      </c>
      <c r="H556" s="72">
        <f>IF('Раздел 2'!Y25&gt;='Раздел 2'!Z25,0,1)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464</v>
      </c>
      <c r="H557" s="72">
        <f>IF('Раздел 2'!Y26&gt;='Раздел 2'!Z26,0,1)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465</v>
      </c>
      <c r="H558" s="72">
        <f>IF('Раздел 2'!Y27&gt;='Раздел 2'!Z27,0,1)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466</v>
      </c>
      <c r="H559" s="72">
        <f>IF('Раздел 2'!Y28&gt;='Раздел 2'!Z28,0,1)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467</v>
      </c>
      <c r="H560" s="72">
        <f>IF('Раздел 2'!Y29&gt;='Раздел 2'!Z29,0,1)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468</v>
      </c>
      <c r="H561" s="72">
        <f>IF('Раздел 2'!Y30&gt;='Раздел 2'!Z30,0,1)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469</v>
      </c>
      <c r="H562" s="72">
        <f>IF('Раздел 2'!Y31&gt;='Раздел 2'!Z31,0,1)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470</v>
      </c>
      <c r="H563" s="72">
        <f>IF('Раздел 2'!Y32&gt;='Раздел 2'!Z32,0,1)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471</v>
      </c>
      <c r="H564" s="72">
        <f>IF('Раздел 2'!Y33&gt;='Раздел 2'!Z33,0,1)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974</v>
      </c>
      <c r="H565" s="72">
        <f>IF('Раздел 2'!Y34&gt;='Раздел 2'!Z34,0,1)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975</v>
      </c>
      <c r="H566" s="72">
        <f>IF('Раздел 2'!Y35&gt;='Раздел 2'!Z35,0,1)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976</v>
      </c>
      <c r="H567" s="72">
        <f>IF('Раздел 2'!Y36&gt;='Раздел 2'!Z36,0,1)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977</v>
      </c>
      <c r="H568" s="72">
        <f>IF('Раздел 2'!Y37&gt;='Раздел 2'!Z37,0,1)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978</v>
      </c>
      <c r="H569" s="72">
        <f>IF('Раздел 2'!Y38&gt;='Раздел 2'!Z38,0,1)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979</v>
      </c>
      <c r="H570" s="72">
        <f>IF('Раздел 2'!Y39&gt;='Раздел 2'!Z39,0,1)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980</v>
      </c>
      <c r="H571" s="72">
        <f>IF('Раздел 2'!Y40&gt;='Раздел 2'!Z40,0,1)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981</v>
      </c>
      <c r="H572" s="72">
        <f>IF('Раздел 2'!Y41&gt;='Раздел 2'!Z41,0,1)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982</v>
      </c>
      <c r="H573" s="72">
        <f>IF('Раздел 2'!Y42&gt;='Раздел 2'!Z42,0,1)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742</v>
      </c>
      <c r="H574" s="72">
        <f>IF('Раздел 2'!Y43&gt;='Раздел 2'!Z43,0,1)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983</v>
      </c>
      <c r="H575" s="72">
        <f>IF('Раздел 2'!Y44&gt;='Раздел 2'!Z44,0,1)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1281</v>
      </c>
      <c r="H576" s="72">
        <f>IF('Раздел 2'!Y45&gt;='Раздел 2'!Z45,0,1)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743</v>
      </c>
      <c r="H577" s="72">
        <f>IF('Раздел 2'!Y46&gt;='Раздел 2'!Z46,0,1)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744</v>
      </c>
      <c r="H578" s="72">
        <f>IF('Раздел 2'!Y48&gt;='Раздел 2'!Z48,0,1)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1282</v>
      </c>
      <c r="H579" s="72">
        <f>IF('Раздел 2'!Y49&gt;='Раздел 2'!Z49,0,1)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1283</v>
      </c>
      <c r="H580" s="72">
        <f>IF('Раздел 2'!Y50&gt;='Раздел 2'!Z50,0,1)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477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478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479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480</v>
      </c>
      <c r="H584" s="72">
        <f>IF('Раздел 2'!Y25&gt;='Раздел 2'!AA25,0,1)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481</v>
      </c>
      <c r="H585" s="72">
        <f>IF('Раздел 2'!Y26&gt;='Раздел 2'!AA26,0,1)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482</v>
      </c>
      <c r="H586" s="72">
        <f>IF('Раздел 2'!Y27&gt;='Раздел 2'!AA27,0,1)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483</v>
      </c>
      <c r="H587" s="72">
        <f>IF('Раздел 2'!Y28&gt;='Раздел 2'!AA28,0,1)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484</v>
      </c>
      <c r="H588" s="72">
        <f>IF('Раздел 2'!Y29&gt;='Раздел 2'!AA29,0,1)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485</v>
      </c>
      <c r="H589" s="72">
        <f>IF('Раздел 2'!Y30&gt;='Раздел 2'!AA30,0,1)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486</v>
      </c>
      <c r="H590" s="72">
        <f>IF('Раздел 2'!Y31&gt;='Раздел 2'!AA31,0,1)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487</v>
      </c>
      <c r="H591" s="72">
        <f>IF('Раздел 2'!Y32&gt;='Раздел 2'!AA32,0,1)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488</v>
      </c>
      <c r="H592" s="72">
        <f>IF('Раздел 2'!Y33&gt;='Раздел 2'!AA33,0,1)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489</v>
      </c>
      <c r="H593" s="72">
        <f>IF('Раздел 2'!Y34&gt;='Раздел 2'!AA34,0,1)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490</v>
      </c>
      <c r="H594" s="72">
        <f>IF('Раздел 2'!Y35&gt;='Раздел 2'!AA35,0,1)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491</v>
      </c>
      <c r="H595" s="72">
        <f>IF('Раздел 2'!Y36&gt;='Раздел 2'!AA36,0,1)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492</v>
      </c>
      <c r="H596" s="72">
        <f>IF('Раздел 2'!Y37&gt;='Раздел 2'!AA37,0,1)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493</v>
      </c>
      <c r="H597" s="72">
        <f>IF('Раздел 2'!Y38&gt;='Раздел 2'!AA38,0,1)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494</v>
      </c>
      <c r="H598" s="72">
        <f>IF('Раздел 2'!Y39&gt;='Раздел 2'!AA39,0,1)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495</v>
      </c>
      <c r="H599" s="72">
        <f>IF('Раздел 2'!Y40&gt;='Раздел 2'!AA40,0,1)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496</v>
      </c>
      <c r="H600" s="72">
        <f>IF('Раздел 2'!Y41&gt;='Раздел 2'!AA41,0,1)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741</v>
      </c>
      <c r="H601" s="72">
        <f>IF('Раздел 2'!Y42&gt;='Раздел 2'!AA42,0,1)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497</v>
      </c>
      <c r="H602" s="72">
        <f>IF('Раздел 2'!Y43&gt;='Раздел 2'!AA43,0,1)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498</v>
      </c>
      <c r="H603" s="72">
        <f>IF('Раздел 2'!Y44&gt;='Раздел 2'!AA44,0,1)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1284</v>
      </c>
      <c r="H604" s="72">
        <f>IF('Раздел 2'!Y45&gt;='Раздел 2'!AA45,0,1)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499</v>
      </c>
      <c r="H605" s="72">
        <f>IF('Раздел 2'!Y46&gt;='Раздел 2'!AA46,0,1)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500</v>
      </c>
      <c r="H606" s="72">
        <f>IF('Раздел 2'!Y48&gt;='Раздел 2'!AA48,0,1)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1285</v>
      </c>
      <c r="H607" s="72">
        <f>IF('Раздел 2'!Y49&gt;='Раздел 2'!AA49,0,1)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1286</v>
      </c>
      <c r="H608" s="72">
        <f>IF('Раздел 2'!Y50&gt;='Раздел 2'!AA50,0,1)</f>
        <v>0</v>
      </c>
    </row>
    <row r="609" spans="1:8" s="72" customFormat="1" ht="25.5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878</v>
      </c>
      <c r="H609" s="72">
        <f>IF(SUM('Раздел 2'!R22,'Раздел 2'!T22:Y22)=SUM('Раздел 2'!R23,'Раздел 2'!T23:Y23),0,1)</f>
        <v>0</v>
      </c>
    </row>
    <row r="610" spans="1:8" s="72" customFormat="1" ht="25.5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879</v>
      </c>
      <c r="H610" s="72">
        <f>IF(SUM('Раздел 2'!R26,'Раздел 2'!T26:Y26)=SUM('Раздел 2'!R27,'Раздел 2'!T27:Y27),0,1)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1287</v>
      </c>
      <c r="H611" s="72">
        <f>IF('Раздел 2'!U48&gt;='Раздел 2'!P61,0,1)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1288</v>
      </c>
      <c r="H612" s="72">
        <f>IF('Раздел 2'!X48&gt;='Раздел 2'!P65,0,1)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1289</v>
      </c>
      <c r="H613" s="72">
        <f>IF('Раздел 2'!P56&gt;='Раздел 2'!P55,0,1)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1290</v>
      </c>
      <c r="H614" s="72">
        <f>IF('Раздел 2'!V48&gt;='Раздел 2'!P51,0,1)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1291</v>
      </c>
      <c r="H615" s="72">
        <f>IF('Раздел 2'!W48&gt;='Раздел 2'!P57,0,1)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1292</v>
      </c>
      <c r="H616" s="72">
        <f>IF('Раздел 2'!Y48&gt;='Раздел 2'!P69,0,1)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1293</v>
      </c>
      <c r="H617" s="72">
        <f>IF('Раздел 2'!P51=SUM('Раздел 2'!P52:P54),0,1)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1294</v>
      </c>
      <c r="H618" s="72">
        <f>IF('Раздел 2'!P57=SUM('Раздел 2'!P58:P60),0,1)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1295</v>
      </c>
      <c r="H619" s="72">
        <f>IF('Раздел 2'!P69=SUM('Раздел 2'!P70:P72),0,1)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1296</v>
      </c>
      <c r="H620" s="74">
        <f>IF(OR(AND('Раздел 2'!U48=0,'Раздел 2'!P61=0),AND('Раздел 2'!U48&gt;0,'Раздел 2'!P61&gt;0)),0,1)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1297</v>
      </c>
      <c r="H621" s="74">
        <f>IF(OR(AND('Раздел 2'!V48=0,'Раздел 2'!P51=0),AND('Раздел 2'!V48&gt;0,'Раздел 2'!P51&gt;0)),0,1)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1298</v>
      </c>
      <c r="H622" s="74">
        <f>IF(OR(AND('Раздел 2'!W48=0,'Раздел 2'!P57=0),AND('Раздел 2'!W48&gt;0,'Раздел 2'!P57&gt;0)),0,1)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1299</v>
      </c>
      <c r="H623" s="74">
        <f>IF(OR(AND('Раздел 2'!X48=0,'Раздел 2'!P65=0),AND('Раздел 2'!X48&gt;0,'Раздел 2'!P65&gt;0)),0,1)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1300</v>
      </c>
      <c r="H624" s="74">
        <f>IF(OR(AND('Раздел 2'!Y48=0,'Раздел 2'!P69=0),AND('Раздел 2'!Y48&gt;0,'Раздел 2'!P69&gt;0)),0,1)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1301</v>
      </c>
      <c r="H625" s="74">
        <f>IF(OR(AND('Раздел 2'!P56=0,'Раздел 2'!P55=0),AND('Раздел 2'!P56&gt;0,'Раздел 2'!P55&gt;0)),0,1)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1079</v>
      </c>
      <c r="H626" s="74">
        <f>IF('Раздел 2'!P25&gt;='Раздел 2'!P29,0,1)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1080</v>
      </c>
      <c r="H627" s="74">
        <f>IF('Раздел 2'!Q25&gt;='Раздел 2'!Q29,0,1)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1081</v>
      </c>
      <c r="H628" s="74">
        <f>IF('Раздел 2'!R25&gt;='Раздел 2'!R29,0,1)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1082</v>
      </c>
      <c r="H629" s="74">
        <f>IF('Раздел 2'!S25&gt;='Раздел 2'!S29,0,1)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1083</v>
      </c>
      <c r="H630" s="74">
        <f>IF('Раздел 2'!T25&gt;='Раздел 2'!T29,0,1)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1084</v>
      </c>
      <c r="H631" s="74">
        <f>IF('Раздел 2'!U25&gt;='Раздел 2'!U29,0,1)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1085</v>
      </c>
      <c r="H632" s="74">
        <f>IF('Раздел 2'!V25&gt;='Раздел 2'!V29,0,1)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1086</v>
      </c>
      <c r="H633" s="74">
        <f>IF('Раздел 2'!W25&gt;='Раздел 2'!W29,0,1)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1087</v>
      </c>
      <c r="H634" s="74">
        <f>IF('Раздел 2'!X25&gt;='Раздел 2'!X29,0,1)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1088</v>
      </c>
      <c r="H635" s="74">
        <f>IF('Раздел 2'!Y25&gt;='Раздел 2'!Y29,0,1)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1089</v>
      </c>
      <c r="H636" s="74">
        <f>IF('Раздел 2'!Z25&gt;='Раздел 2'!Z29,0,1)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1139</v>
      </c>
      <c r="H637" s="74">
        <f>IF('Раздел 2'!AA25&gt;='Раздел 2'!AA29,0,1)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576</v>
      </c>
      <c r="H638" s="74">
        <f>IF('Раздел 2'!P25&gt;='Раздел 2'!P30,0,1)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577</v>
      </c>
      <c r="H639" s="74">
        <f>IF('Раздел 2'!Q25&gt;='Раздел 2'!Q30,0,1)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578</v>
      </c>
      <c r="H640" s="74">
        <f>IF('Раздел 2'!R25&gt;='Раздел 2'!R30,0,1)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579</v>
      </c>
      <c r="H641" s="74">
        <f>IF('Раздел 2'!S25&gt;='Раздел 2'!S30,0,1)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580</v>
      </c>
      <c r="H642" s="74">
        <f>IF('Раздел 2'!T25&gt;='Раздел 2'!T30,0,1)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581</v>
      </c>
      <c r="H643" s="74">
        <f>IF('Раздел 2'!U25&gt;='Раздел 2'!U30,0,1)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582</v>
      </c>
      <c r="H644" s="74">
        <f>IF('Раздел 2'!V25&gt;='Раздел 2'!V30,0,1)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583</v>
      </c>
      <c r="H645" s="74">
        <f>IF('Раздел 2'!W25&gt;='Раздел 2'!W30,0,1)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584</v>
      </c>
      <c r="H646" s="74">
        <f>IF('Раздел 2'!X25&gt;='Раздел 2'!X30,0,1)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585</v>
      </c>
      <c r="H647" s="74">
        <f>IF('Раздел 2'!Y25&gt;='Раздел 2'!Y30,0,1)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586</v>
      </c>
      <c r="H648" s="74">
        <f>IF('Раздел 2'!Z25&gt;='Раздел 2'!Z30,0,1)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587</v>
      </c>
      <c r="H649" s="74">
        <f>IF('Раздел 2'!AA25&gt;='Раздел 2'!AA30,0,1)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588</v>
      </c>
      <c r="H650" s="72">
        <f>IF('Раздел 2'!P61=SUM('Раздел 2'!P62:P64),0,1)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589</v>
      </c>
      <c r="H651" s="72">
        <f>IF('Раздел 2'!P65=SUM('Раздел 2'!P66:P68),0,1)</f>
        <v>0</v>
      </c>
    </row>
    <row r="652" spans="1:10" x14ac:dyDescent="0.2">
      <c r="A652" s="49">
        <f t="shared" ref="A652:A662" si="11">P_3</f>
        <v>609542</v>
      </c>
      <c r="B652" s="49">
        <v>3</v>
      </c>
      <c r="C652" s="49">
        <v>0</v>
      </c>
      <c r="D652" s="49">
        <v>0</v>
      </c>
      <c r="E652" s="49" t="str">
        <f>CONCATENATE("Количество ошибок в разделе 3: ",H652)</f>
        <v>Количество ошибок в разделе 3: 0</v>
      </c>
      <c r="F652" s="49"/>
      <c r="G652" s="49"/>
      <c r="H652" s="50">
        <f>SUM(H653:H758)</f>
        <v>0</v>
      </c>
    </row>
    <row r="653" spans="1:10" x14ac:dyDescent="0.2">
      <c r="A653">
        <f t="shared" si="11"/>
        <v>609542</v>
      </c>
      <c r="B653" s="31">
        <v>3</v>
      </c>
      <c r="C653" s="31">
        <v>1</v>
      </c>
      <c r="D653" s="31">
        <v>1</v>
      </c>
      <c r="E653" s="31" t="s">
        <v>128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1">
        <v>3</v>
      </c>
      <c r="C654" s="31">
        <v>2</v>
      </c>
      <c r="D654" s="31">
        <v>2</v>
      </c>
      <c r="E654" s="31" t="s">
        <v>129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1">
        <v>3</v>
      </c>
      <c r="C655" s="31">
        <v>3</v>
      </c>
      <c r="D655" s="31">
        <v>3</v>
      </c>
      <c r="E655" s="31" t="s">
        <v>130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1">
        <v>3</v>
      </c>
      <c r="C656" s="31">
        <v>4</v>
      </c>
      <c r="D656" s="31">
        <v>4</v>
      </c>
      <c r="E656" s="31" t="s">
        <v>131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1">
        <v>3</v>
      </c>
      <c r="C657" s="31">
        <v>5</v>
      </c>
      <c r="D657" s="31">
        <v>5</v>
      </c>
      <c r="E657" s="31" t="s">
        <v>132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1">
        <v>3</v>
      </c>
      <c r="C658" s="31">
        <v>6</v>
      </c>
      <c r="D658" s="31">
        <v>6</v>
      </c>
      <c r="E658" s="31" t="s">
        <v>133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1">
        <v>3</v>
      </c>
      <c r="C659" s="31">
        <v>7</v>
      </c>
      <c r="D659" s="31">
        <v>7</v>
      </c>
      <c r="E659" s="31" t="s">
        <v>134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1">
        <v>3</v>
      </c>
      <c r="C660" s="31">
        <v>8</v>
      </c>
      <c r="D660" s="31">
        <v>8</v>
      </c>
      <c r="E660" s="31" t="s">
        <v>135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1">
        <v>3</v>
      </c>
      <c r="C661" s="31">
        <v>9</v>
      </c>
      <c r="D661" s="31">
        <v>9</v>
      </c>
      <c r="E661" s="31" t="s">
        <v>136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1">
        <v>3</v>
      </c>
      <c r="C662" s="31">
        <v>10</v>
      </c>
      <c r="D662" s="31">
        <v>10</v>
      </c>
      <c r="E662" s="31" t="s">
        <v>137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1">
        <v>3</v>
      </c>
      <c r="C663" s="31">
        <v>11</v>
      </c>
      <c r="D663" s="31">
        <v>11</v>
      </c>
      <c r="E663" s="31" t="s">
        <v>138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1">
        <v>3</v>
      </c>
      <c r="C664" s="31">
        <v>12</v>
      </c>
      <c r="D664" s="31">
        <v>12</v>
      </c>
      <c r="E664" s="31" t="s">
        <v>139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1">
        <v>3</v>
      </c>
      <c r="C665" s="31">
        <v>13</v>
      </c>
      <c r="D665" s="31">
        <v>13</v>
      </c>
      <c r="E665" s="31" t="s">
        <v>140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1">
        <v>3</v>
      </c>
      <c r="C666" s="31">
        <v>14</v>
      </c>
      <c r="D666" s="31">
        <v>14</v>
      </c>
      <c r="E666" s="31" t="s">
        <v>141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1">
        <v>3</v>
      </c>
      <c r="C667" s="31">
        <v>15</v>
      </c>
      <c r="D667" s="31">
        <v>15</v>
      </c>
      <c r="E667" s="31" t="s">
        <v>142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1">
        <v>3</v>
      </c>
      <c r="C668" s="31">
        <v>16</v>
      </c>
      <c r="D668" s="31">
        <v>16</v>
      </c>
      <c r="E668" s="31" t="s">
        <v>143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1">
        <v>3</v>
      </c>
      <c r="C669" s="31">
        <v>17</v>
      </c>
      <c r="D669" s="31">
        <v>17</v>
      </c>
      <c r="E669" s="31" t="s">
        <v>144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1">
        <v>3</v>
      </c>
      <c r="C670" s="31">
        <v>18</v>
      </c>
      <c r="D670" s="31">
        <v>18</v>
      </c>
      <c r="E670" s="31" t="s">
        <v>145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1">
        <v>3</v>
      </c>
      <c r="C671" s="31">
        <v>19</v>
      </c>
      <c r="D671" s="31">
        <v>19</v>
      </c>
      <c r="E671" s="31" t="s">
        <v>146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1">
        <v>3</v>
      </c>
      <c r="C672" s="31">
        <v>20</v>
      </c>
      <c r="D672" s="31">
        <v>20</v>
      </c>
      <c r="E672" s="31" t="s">
        <v>147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1">
        <v>3</v>
      </c>
      <c r="C673" s="31">
        <v>21</v>
      </c>
      <c r="D673" s="31">
        <v>21</v>
      </c>
      <c r="E673" s="31" t="s">
        <v>148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1">
        <v>3</v>
      </c>
      <c r="C674" s="31">
        <v>22</v>
      </c>
      <c r="D674" s="31">
        <v>22</v>
      </c>
      <c r="E674" s="31" t="s">
        <v>149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1">
        <v>3</v>
      </c>
      <c r="C675" s="31">
        <v>23</v>
      </c>
      <c r="D675" s="31">
        <v>23</v>
      </c>
      <c r="E675" s="31" t="s">
        <v>1303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1">
        <v>3</v>
      </c>
      <c r="C676" s="31">
        <v>24</v>
      </c>
      <c r="D676" s="31">
        <v>24</v>
      </c>
      <c r="E676" s="31" t="s">
        <v>1304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1">
        <v>3</v>
      </c>
      <c r="C677" s="31">
        <v>25</v>
      </c>
      <c r="D677" s="31">
        <v>25</v>
      </c>
      <c r="E677" s="31" t="s">
        <v>1305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1">
        <v>3</v>
      </c>
      <c r="C678" s="31">
        <v>26</v>
      </c>
      <c r="D678" s="31">
        <v>26</v>
      </c>
      <c r="E678" s="31" t="s">
        <v>1306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1">
        <v>3</v>
      </c>
      <c r="C679" s="31">
        <v>27</v>
      </c>
      <c r="D679" s="31">
        <v>27</v>
      </c>
      <c r="E679" s="31" t="s">
        <v>1307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1">
        <v>3</v>
      </c>
      <c r="C680" s="31">
        <v>28</v>
      </c>
      <c r="D680" s="31">
        <v>28</v>
      </c>
      <c r="E680" s="31" t="s">
        <v>1308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1">
        <v>3</v>
      </c>
      <c r="C681" s="31">
        <v>29</v>
      </c>
      <c r="D681" s="31">
        <v>29</v>
      </c>
      <c r="E681" s="31" t="s">
        <v>1309</v>
      </c>
      <c r="H681">
        <f>IF('Раздел 3'!P49=SUM('Раздел 3'!Q49:T49),0,1)</f>
        <v>0</v>
      </c>
    </row>
    <row r="682" spans="1:8" x14ac:dyDescent="0.2">
      <c r="A682">
        <f t="shared" si="12"/>
        <v>609542</v>
      </c>
      <c r="B682" s="31">
        <v>3</v>
      </c>
      <c r="C682" s="31">
        <v>30</v>
      </c>
      <c r="D682" s="31">
        <v>30</v>
      </c>
      <c r="E682" s="31" t="s">
        <v>1310</v>
      </c>
      <c r="H682">
        <f>IF('Раздел 3'!P50=SUM('Раздел 3'!Q50:T50),0,1)</f>
        <v>0</v>
      </c>
    </row>
    <row r="683" spans="1:8" x14ac:dyDescent="0.2">
      <c r="A683">
        <f t="shared" si="12"/>
        <v>609542</v>
      </c>
      <c r="B683" s="31">
        <v>3</v>
      </c>
      <c r="C683" s="31">
        <v>31</v>
      </c>
      <c r="D683" s="31">
        <v>31</v>
      </c>
      <c r="E683" s="31" t="s">
        <v>1311</v>
      </c>
      <c r="H683">
        <f>IF('Раздел 3'!P51=SUM('Раздел 3'!Q51:T51),0,1)</f>
        <v>0</v>
      </c>
    </row>
    <row r="684" spans="1:8" x14ac:dyDescent="0.2">
      <c r="A684">
        <f t="shared" si="12"/>
        <v>609542</v>
      </c>
      <c r="B684" s="31">
        <v>3</v>
      </c>
      <c r="C684" s="31">
        <v>32</v>
      </c>
      <c r="D684" s="31">
        <v>32</v>
      </c>
      <c r="E684" s="31" t="s">
        <v>501</v>
      </c>
      <c r="H684">
        <f>IF('Раздел 3'!P52=SUM('Раздел 3'!Q52:T52),0,1)</f>
        <v>0</v>
      </c>
    </row>
    <row r="685" spans="1:8" x14ac:dyDescent="0.2">
      <c r="A685">
        <f t="shared" si="12"/>
        <v>609542</v>
      </c>
      <c r="B685" s="31">
        <v>3</v>
      </c>
      <c r="C685" s="31">
        <v>33</v>
      </c>
      <c r="D685" s="31">
        <v>33</v>
      </c>
      <c r="E685" s="31" t="s">
        <v>1312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1">
        <v>3</v>
      </c>
      <c r="C686" s="31">
        <v>34</v>
      </c>
      <c r="D686" s="31">
        <v>34</v>
      </c>
      <c r="E686" s="31" t="s">
        <v>1313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1">
        <v>3</v>
      </c>
      <c r="C687" s="31">
        <v>35</v>
      </c>
      <c r="D687" s="31">
        <v>35</v>
      </c>
      <c r="E687" s="31" t="s">
        <v>1314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1">
        <v>3</v>
      </c>
      <c r="C688" s="31">
        <v>36</v>
      </c>
      <c r="D688" s="31">
        <v>36</v>
      </c>
      <c r="E688" s="31" t="s">
        <v>1315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1">
        <v>3</v>
      </c>
      <c r="C689" s="31">
        <v>37</v>
      </c>
      <c r="D689" s="31">
        <v>37</v>
      </c>
      <c r="E689" s="31" t="s">
        <v>153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1">
        <v>3</v>
      </c>
      <c r="C690" s="31">
        <v>38</v>
      </c>
      <c r="D690" s="31">
        <v>38</v>
      </c>
      <c r="E690" s="31" t="s">
        <v>154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1">
        <v>3</v>
      </c>
      <c r="C691" s="31">
        <v>39</v>
      </c>
      <c r="D691" s="31">
        <v>39</v>
      </c>
      <c r="E691" s="31" t="s">
        <v>155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1">
        <v>3</v>
      </c>
      <c r="C692" s="31">
        <v>40</v>
      </c>
      <c r="D692" s="31">
        <v>40</v>
      </c>
      <c r="E692" s="31" t="s">
        <v>156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1">
        <v>3</v>
      </c>
      <c r="C693" s="31">
        <v>41</v>
      </c>
      <c r="D693" s="31">
        <v>41</v>
      </c>
      <c r="E693" s="31" t="s">
        <v>157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1">
        <v>3</v>
      </c>
      <c r="C694" s="31">
        <v>42</v>
      </c>
      <c r="D694" s="31">
        <v>42</v>
      </c>
      <c r="E694" s="31" t="s">
        <v>158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1">
        <v>3</v>
      </c>
      <c r="C695" s="31">
        <v>43</v>
      </c>
      <c r="D695" s="31">
        <v>43</v>
      </c>
      <c r="E695" s="31" t="s">
        <v>159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1">
        <v>3</v>
      </c>
      <c r="C696" s="31">
        <v>44</v>
      </c>
      <c r="D696" s="31">
        <v>44</v>
      </c>
      <c r="E696" s="31" t="s">
        <v>160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1">
        <v>3</v>
      </c>
      <c r="C697" s="31">
        <v>45</v>
      </c>
      <c r="D697" s="31">
        <v>45</v>
      </c>
      <c r="E697" s="31" t="s">
        <v>161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1">
        <v>3</v>
      </c>
      <c r="C698" s="31">
        <v>46</v>
      </c>
      <c r="D698" s="31">
        <v>46</v>
      </c>
      <c r="E698" s="31" t="s">
        <v>162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1">
        <v>3</v>
      </c>
      <c r="C699" s="31">
        <v>47</v>
      </c>
      <c r="D699" s="31">
        <v>47</v>
      </c>
      <c r="E699" s="31" t="s">
        <v>163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1">
        <v>3</v>
      </c>
      <c r="C700" s="31">
        <v>48</v>
      </c>
      <c r="D700" s="31">
        <v>48</v>
      </c>
      <c r="E700" s="31" t="s">
        <v>164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1">
        <v>3</v>
      </c>
      <c r="C701" s="31">
        <v>49</v>
      </c>
      <c r="D701" s="31">
        <v>49</v>
      </c>
      <c r="E701" s="31" t="s">
        <v>165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1">
        <v>3</v>
      </c>
      <c r="C702" s="31">
        <v>50</v>
      </c>
      <c r="D702" s="31">
        <v>50</v>
      </c>
      <c r="E702" s="31" t="s">
        <v>166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1">
        <v>3</v>
      </c>
      <c r="C703" s="31">
        <v>51</v>
      </c>
      <c r="D703" s="31">
        <v>51</v>
      </c>
      <c r="E703" s="31" t="s">
        <v>167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1">
        <v>3</v>
      </c>
      <c r="C704" s="31">
        <v>52</v>
      </c>
      <c r="D704" s="31">
        <v>52</v>
      </c>
      <c r="E704" s="31" t="s">
        <v>168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1">
        <v>3</v>
      </c>
      <c r="C705" s="31">
        <v>53</v>
      </c>
      <c r="D705" s="31">
        <v>53</v>
      </c>
      <c r="E705" s="31" t="s">
        <v>169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1">
        <v>3</v>
      </c>
      <c r="C706" s="31">
        <v>54</v>
      </c>
      <c r="D706" s="31">
        <v>54</v>
      </c>
      <c r="E706" s="31" t="s">
        <v>170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1">
        <v>3</v>
      </c>
      <c r="C707" s="31">
        <v>55</v>
      </c>
      <c r="D707" s="31">
        <v>55</v>
      </c>
      <c r="E707" s="31" t="s">
        <v>171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1">
        <v>3</v>
      </c>
      <c r="C708" s="31">
        <v>56</v>
      </c>
      <c r="D708" s="31">
        <v>56</v>
      </c>
      <c r="E708" s="31" t="s">
        <v>172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1">
        <v>3</v>
      </c>
      <c r="C709" s="31">
        <v>57</v>
      </c>
      <c r="D709" s="31">
        <v>57</v>
      </c>
      <c r="E709" s="31" t="s">
        <v>173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1">
        <v>3</v>
      </c>
      <c r="C710" s="31">
        <v>58</v>
      </c>
      <c r="D710" s="31">
        <v>58</v>
      </c>
      <c r="E710" s="31" t="s">
        <v>174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1">
        <v>3</v>
      </c>
      <c r="C711" s="31">
        <v>59</v>
      </c>
      <c r="D711" s="31">
        <v>59</v>
      </c>
      <c r="E711" s="31" t="s">
        <v>61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1">
        <v>3</v>
      </c>
      <c r="C712" s="31">
        <v>60</v>
      </c>
      <c r="D712" s="31">
        <v>60</v>
      </c>
      <c r="E712" s="31" t="s">
        <v>62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1">
        <v>3</v>
      </c>
      <c r="C713" s="31">
        <v>61</v>
      </c>
      <c r="D713" s="31">
        <v>61</v>
      </c>
      <c r="E713" s="31" t="s">
        <v>63</v>
      </c>
      <c r="H713">
        <f>IF('Раздел 3'!P49&gt;='Раздел 3'!U49,0,1)</f>
        <v>0</v>
      </c>
    </row>
    <row r="714" spans="1:8" x14ac:dyDescent="0.2">
      <c r="A714">
        <f t="shared" si="12"/>
        <v>609542</v>
      </c>
      <c r="B714" s="31">
        <v>3</v>
      </c>
      <c r="C714" s="31">
        <v>62</v>
      </c>
      <c r="D714" s="31">
        <v>62</v>
      </c>
      <c r="E714" s="31" t="s">
        <v>64</v>
      </c>
      <c r="H714">
        <f>IF('Раздел 3'!P50&gt;='Раздел 3'!U50,0,1)</f>
        <v>0</v>
      </c>
    </row>
    <row r="715" spans="1:8" x14ac:dyDescent="0.2">
      <c r="A715">
        <f t="shared" si="12"/>
        <v>609542</v>
      </c>
      <c r="B715" s="31">
        <v>3</v>
      </c>
      <c r="C715" s="31">
        <v>63</v>
      </c>
      <c r="D715" s="31">
        <v>63</v>
      </c>
      <c r="E715" s="31" t="s">
        <v>65</v>
      </c>
      <c r="H715">
        <f>IF('Раздел 3'!P51&gt;='Раздел 3'!U51,0,1)</f>
        <v>0</v>
      </c>
    </row>
    <row r="716" spans="1:8" x14ac:dyDescent="0.2">
      <c r="A716">
        <f t="shared" si="12"/>
        <v>609542</v>
      </c>
      <c r="B716" s="31">
        <v>3</v>
      </c>
      <c r="C716" s="31">
        <v>64</v>
      </c>
      <c r="D716" s="31">
        <v>64</v>
      </c>
      <c r="E716" s="31" t="s">
        <v>502</v>
      </c>
      <c r="H716">
        <f>IF('Раздел 3'!P52&gt;='Раздел 3'!U52,0,1)</f>
        <v>0</v>
      </c>
    </row>
    <row r="717" spans="1:8" x14ac:dyDescent="0.2">
      <c r="A717">
        <f t="shared" si="12"/>
        <v>609542</v>
      </c>
      <c r="B717" s="31">
        <v>3</v>
      </c>
      <c r="C717" s="31">
        <v>65</v>
      </c>
      <c r="D717" s="31">
        <v>65</v>
      </c>
      <c r="E717" s="31" t="s">
        <v>252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1">
        <v>3</v>
      </c>
      <c r="C718" s="31">
        <v>66</v>
      </c>
      <c r="D718" s="31">
        <v>66</v>
      </c>
      <c r="E718" s="31" t="s">
        <v>253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1">
        <v>3</v>
      </c>
      <c r="C719" s="31">
        <v>67</v>
      </c>
      <c r="D719" s="31">
        <v>67</v>
      </c>
      <c r="E719" s="31" t="s">
        <v>254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1">
        <v>3</v>
      </c>
      <c r="C720" s="31">
        <v>68</v>
      </c>
      <c r="D720" s="31">
        <v>68</v>
      </c>
      <c r="E720" s="31" t="s">
        <v>255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1">
        <v>3</v>
      </c>
      <c r="C721" s="31">
        <v>69</v>
      </c>
      <c r="D721" s="31">
        <v>69</v>
      </c>
      <c r="E721" s="31" t="s">
        <v>782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1">
        <v>3</v>
      </c>
      <c r="C722" s="31">
        <v>70</v>
      </c>
      <c r="D722" s="31">
        <v>70</v>
      </c>
      <c r="E722" s="31" t="s">
        <v>66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1">
        <v>3</v>
      </c>
      <c r="C723" s="31">
        <v>71</v>
      </c>
      <c r="D723" s="31">
        <v>71</v>
      </c>
      <c r="E723" s="31" t="s">
        <v>256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1">
        <v>3</v>
      </c>
      <c r="C724" s="31">
        <v>72</v>
      </c>
      <c r="D724" s="31">
        <v>72</v>
      </c>
      <c r="E724" s="31" t="s">
        <v>257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1">
        <v>3</v>
      </c>
      <c r="C725" s="31">
        <v>73</v>
      </c>
      <c r="D725" s="31">
        <v>73</v>
      </c>
      <c r="E725" s="31" t="s">
        <v>258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1">
        <v>3</v>
      </c>
      <c r="C726" s="31">
        <v>74</v>
      </c>
      <c r="D726" s="31">
        <v>74</v>
      </c>
      <c r="E726" s="31" t="s">
        <v>259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1">
        <v>3</v>
      </c>
      <c r="C727" s="31">
        <v>75</v>
      </c>
      <c r="D727" s="31">
        <v>75</v>
      </c>
      <c r="E727" s="31" t="s">
        <v>260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1">
        <v>3</v>
      </c>
      <c r="C728" s="31">
        <v>76</v>
      </c>
      <c r="D728" s="31">
        <v>76</v>
      </c>
      <c r="E728" s="31" t="s">
        <v>67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1">
        <v>3</v>
      </c>
      <c r="C729" s="31">
        <v>77</v>
      </c>
      <c r="D729" s="31">
        <v>77</v>
      </c>
      <c r="E729" s="31" t="s">
        <v>1027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1">
        <v>3</v>
      </c>
      <c r="C730" s="31">
        <v>78</v>
      </c>
      <c r="D730" s="31">
        <v>78</v>
      </c>
      <c r="E730" s="31" t="s">
        <v>1028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1">
        <v>3</v>
      </c>
      <c r="C731" s="31">
        <v>79</v>
      </c>
      <c r="D731" s="31">
        <v>79</v>
      </c>
      <c r="E731" s="31" t="s">
        <v>1029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1">
        <v>3</v>
      </c>
      <c r="C732" s="31">
        <v>80</v>
      </c>
      <c r="D732" s="31">
        <v>80</v>
      </c>
      <c r="E732" s="31" t="s">
        <v>1030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1">
        <v>3</v>
      </c>
      <c r="C733" s="31">
        <v>81</v>
      </c>
      <c r="D733" s="31">
        <v>81</v>
      </c>
      <c r="E733" s="31" t="s">
        <v>1031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1">
        <v>3</v>
      </c>
      <c r="C734" s="31">
        <v>82</v>
      </c>
      <c r="D734" s="31">
        <v>82</v>
      </c>
      <c r="E734" s="31" t="s">
        <v>1032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1">
        <v>3</v>
      </c>
      <c r="C735" s="31">
        <v>83</v>
      </c>
      <c r="D735" s="31">
        <v>83</v>
      </c>
      <c r="E735" s="31" t="s">
        <v>1033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1">
        <v>3</v>
      </c>
      <c r="C736" s="31">
        <v>84</v>
      </c>
      <c r="D736" s="31">
        <v>84</v>
      </c>
      <c r="E736" s="31" t="s">
        <v>1034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1">
        <v>3</v>
      </c>
      <c r="C737" s="31">
        <v>85</v>
      </c>
      <c r="D737" s="31">
        <v>85</v>
      </c>
      <c r="E737" s="31" t="s">
        <v>1035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1">
        <v>3</v>
      </c>
      <c r="C738" s="31">
        <v>86</v>
      </c>
      <c r="D738" s="31">
        <v>86</v>
      </c>
      <c r="E738" s="31" t="s">
        <v>1036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1">
        <v>3</v>
      </c>
      <c r="C739" s="31">
        <v>87</v>
      </c>
      <c r="D739" s="31">
        <v>87</v>
      </c>
      <c r="E739" s="31" t="s">
        <v>1037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1">
        <v>3</v>
      </c>
      <c r="C740" s="31">
        <v>88</v>
      </c>
      <c r="D740" s="31">
        <v>88</v>
      </c>
      <c r="E740" s="31" t="s">
        <v>1038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1">
        <v>3</v>
      </c>
      <c r="C741" s="31">
        <v>89</v>
      </c>
      <c r="D741" s="31">
        <v>89</v>
      </c>
      <c r="E741" s="31" t="s">
        <v>1039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1">
        <v>3</v>
      </c>
      <c r="C742" s="31">
        <v>90</v>
      </c>
      <c r="D742" s="31">
        <v>90</v>
      </c>
      <c r="E742" s="31" t="s">
        <v>1040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1">
        <v>3</v>
      </c>
      <c r="C743" s="31">
        <v>91</v>
      </c>
      <c r="D743" s="31">
        <v>91</v>
      </c>
      <c r="E743" s="31" t="s">
        <v>1041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1">
        <v>3</v>
      </c>
      <c r="C744" s="31">
        <v>92</v>
      </c>
      <c r="D744" s="31">
        <v>92</v>
      </c>
      <c r="E744" s="31" t="s">
        <v>1042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1">
        <v>3</v>
      </c>
      <c r="C745" s="31">
        <v>93</v>
      </c>
      <c r="D745" s="31">
        <v>93</v>
      </c>
      <c r="E745" s="31" t="s">
        <v>1043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1">
        <v>3</v>
      </c>
      <c r="C746" s="31">
        <v>94</v>
      </c>
      <c r="D746" s="31">
        <v>94</v>
      </c>
      <c r="E746" s="31" t="s">
        <v>1044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1">
        <v>3</v>
      </c>
      <c r="C747" s="31">
        <v>95</v>
      </c>
      <c r="D747" s="31">
        <v>95</v>
      </c>
      <c r="E747" s="31" t="s">
        <v>590</v>
      </c>
      <c r="H747">
        <f>IF('Раздел 3'!P28=SUM('Раздел 3'!P29:P50),0,1)</f>
        <v>0</v>
      </c>
    </row>
    <row r="748" spans="1:8" x14ac:dyDescent="0.2">
      <c r="A748">
        <f t="shared" si="13"/>
        <v>609542</v>
      </c>
      <c r="B748" s="31">
        <v>3</v>
      </c>
      <c r="C748" s="31">
        <v>96</v>
      </c>
      <c r="D748" s="31">
        <v>96</v>
      </c>
      <c r="E748" s="31" t="s">
        <v>591</v>
      </c>
      <c r="H748">
        <f>IF('Раздел 3'!Q28=SUM('Раздел 3'!Q29:Q50),0,1)</f>
        <v>0</v>
      </c>
    </row>
    <row r="749" spans="1:8" x14ac:dyDescent="0.2">
      <c r="A749">
        <f t="shared" si="13"/>
        <v>609542</v>
      </c>
      <c r="B749" s="31">
        <v>3</v>
      </c>
      <c r="C749" s="31">
        <v>97</v>
      </c>
      <c r="D749" s="31">
        <v>97</v>
      </c>
      <c r="E749" s="31" t="s">
        <v>592</v>
      </c>
      <c r="H749">
        <f>IF('Раздел 3'!R28=SUM('Раздел 3'!R29:R50),0,1)</f>
        <v>0</v>
      </c>
    </row>
    <row r="750" spans="1:8" x14ac:dyDescent="0.2">
      <c r="A750">
        <f t="shared" si="13"/>
        <v>609542</v>
      </c>
      <c r="B750" s="31">
        <v>3</v>
      </c>
      <c r="C750" s="31">
        <v>98</v>
      </c>
      <c r="D750" s="31">
        <v>98</v>
      </c>
      <c r="E750" s="31" t="s">
        <v>593</v>
      </c>
      <c r="H750">
        <f>IF('Раздел 3'!S28=SUM('Раздел 3'!S29:S50),0,1)</f>
        <v>0</v>
      </c>
    </row>
    <row r="751" spans="1:8" x14ac:dyDescent="0.2">
      <c r="A751">
        <f t="shared" si="13"/>
        <v>609542</v>
      </c>
      <c r="B751" s="31">
        <v>3</v>
      </c>
      <c r="C751" s="31">
        <v>99</v>
      </c>
      <c r="D751" s="31">
        <v>99</v>
      </c>
      <c r="E751" s="31" t="s">
        <v>594</v>
      </c>
      <c r="H751">
        <f>IF('Раздел 3'!T28=SUM('Раздел 3'!T29:T50),0,1)</f>
        <v>0</v>
      </c>
    </row>
    <row r="752" spans="1:8" x14ac:dyDescent="0.2">
      <c r="A752">
        <f t="shared" si="13"/>
        <v>609542</v>
      </c>
      <c r="B752" s="31">
        <v>3</v>
      </c>
      <c r="C752" s="31">
        <v>100</v>
      </c>
      <c r="D752" s="31">
        <v>100</v>
      </c>
      <c r="E752" s="31" t="s">
        <v>595</v>
      </c>
      <c r="H752">
        <f>IF('Раздел 3'!U28=SUM('Раздел 3'!U29:U50),0,1)</f>
        <v>0</v>
      </c>
    </row>
    <row r="753" spans="1:8" x14ac:dyDescent="0.2">
      <c r="A753">
        <f t="shared" si="13"/>
        <v>609542</v>
      </c>
      <c r="B753" s="31">
        <v>3</v>
      </c>
      <c r="C753" s="31">
        <v>101</v>
      </c>
      <c r="D753" s="31">
        <v>101</v>
      </c>
      <c r="E753" s="31" t="s">
        <v>596</v>
      </c>
      <c r="H753">
        <f>IF('Раздел 3'!P28&gt;='Раздел 3'!P51,0,1)</f>
        <v>0</v>
      </c>
    </row>
    <row r="754" spans="1:8" x14ac:dyDescent="0.2">
      <c r="A754">
        <f t="shared" si="13"/>
        <v>609542</v>
      </c>
      <c r="B754" s="31">
        <v>3</v>
      </c>
      <c r="C754" s="31">
        <v>102</v>
      </c>
      <c r="D754" s="31">
        <v>102</v>
      </c>
      <c r="E754" s="31" t="s">
        <v>597</v>
      </c>
      <c r="H754">
        <f>IF('Раздел 3'!Q28&gt;='Раздел 3'!Q51,0,1)</f>
        <v>0</v>
      </c>
    </row>
    <row r="755" spans="1:8" x14ac:dyDescent="0.2">
      <c r="A755">
        <f t="shared" si="13"/>
        <v>609542</v>
      </c>
      <c r="B755" s="31">
        <v>3</v>
      </c>
      <c r="C755" s="31">
        <v>103</v>
      </c>
      <c r="D755" s="31">
        <v>103</v>
      </c>
      <c r="E755" s="31" t="s">
        <v>598</v>
      </c>
      <c r="H755">
        <f>IF('Раздел 3'!R28&gt;='Раздел 3'!R51,0,1)</f>
        <v>0</v>
      </c>
    </row>
    <row r="756" spans="1:8" x14ac:dyDescent="0.2">
      <c r="A756">
        <f t="shared" si="13"/>
        <v>609542</v>
      </c>
      <c r="B756" s="31">
        <v>3</v>
      </c>
      <c r="C756" s="31">
        <v>104</v>
      </c>
      <c r="D756" s="31">
        <v>104</v>
      </c>
      <c r="E756" s="31" t="s">
        <v>599</v>
      </c>
      <c r="H756">
        <f>IF('Раздел 3'!S28&gt;='Раздел 3'!S51,0,1)</f>
        <v>0</v>
      </c>
    </row>
    <row r="757" spans="1:8" x14ac:dyDescent="0.2">
      <c r="A757">
        <f t="shared" si="13"/>
        <v>609542</v>
      </c>
      <c r="B757" s="31">
        <v>3</v>
      </c>
      <c r="C757" s="31">
        <v>105</v>
      </c>
      <c r="D757" s="31">
        <v>105</v>
      </c>
      <c r="E757" s="31" t="s">
        <v>600</v>
      </c>
      <c r="H757">
        <f>IF('Раздел 3'!T28&gt;='Раздел 3'!T51,0,1)</f>
        <v>0</v>
      </c>
    </row>
    <row r="758" spans="1:8" x14ac:dyDescent="0.2">
      <c r="A758">
        <f t="shared" si="13"/>
        <v>609542</v>
      </c>
      <c r="B758" s="31">
        <v>3</v>
      </c>
      <c r="C758" s="31">
        <v>106</v>
      </c>
      <c r="D758" s="31">
        <v>106</v>
      </c>
      <c r="E758" s="31" t="s">
        <v>601</v>
      </c>
      <c r="H758">
        <f>IF('Раздел 3'!U28&gt;='Раздел 3'!U51,0,1)</f>
        <v>0</v>
      </c>
    </row>
    <row r="759" spans="1:8" x14ac:dyDescent="0.2">
      <c r="A759" s="49">
        <f t="shared" si="13"/>
        <v>609542</v>
      </c>
      <c r="B759" s="49">
        <v>4</v>
      </c>
      <c r="C759" s="49">
        <v>0</v>
      </c>
      <c r="D759" s="49">
        <v>0</v>
      </c>
      <c r="E759" s="49" t="str">
        <f>CONCATENATE("Количество ошибок в разделе 4: ",H759)</f>
        <v>Количество ошибок в разделе 4: 0</v>
      </c>
      <c r="F759" s="49"/>
      <c r="G759" s="49"/>
      <c r="H759" s="50">
        <f>SUM(H760:H1030)</f>
        <v>0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606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602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603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604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605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607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608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609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610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611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613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614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615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616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612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618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619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620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621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617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624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625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626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622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623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629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630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631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627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628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263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189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190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191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192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193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194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195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196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197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198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199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200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201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202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203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204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205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206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207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208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209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68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69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70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71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72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73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74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75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76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77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78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762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763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764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765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766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767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632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633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634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635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636</v>
      </c>
      <c r="H833" s="72">
        <f>IF('Раздел 4'!P64&gt;='Раздел 4'!Q64,0,1)</f>
        <v>0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210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211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212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213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214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215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216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217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218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219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220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221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222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223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224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225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226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227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228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229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230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231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79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80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81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82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83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84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85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86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87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88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89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768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0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1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2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3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4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637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638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639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640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641</v>
      </c>
      <c r="H877" s="72">
        <f>IF('Раздел 4'!P64&gt;='Раздел 4'!R64,0,1)</f>
        <v>0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90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91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232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233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92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93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234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235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94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95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96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236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237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745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97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795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796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746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747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748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797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749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798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799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800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801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802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803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804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805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806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807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808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5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6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7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8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9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10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643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644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645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646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642</v>
      </c>
      <c r="H921" s="72">
        <f>IF('Раздел 4'!S64&gt;='Раздел 4'!T64,0,1)</f>
        <v>0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750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751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752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753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754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755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756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757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758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759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760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761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772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773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774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775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776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777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778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779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780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781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830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831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832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833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834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835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836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837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838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839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840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11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12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13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14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15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16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647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648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649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650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651</v>
      </c>
      <c r="H965" s="72">
        <f>IF('Раздел 4'!P64&gt;='Раздел 4'!Q64+'Раздел 4'!R64,0,1)</f>
        <v>0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652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737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653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654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655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656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657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658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659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660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661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662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663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664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665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666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667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668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669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670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672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673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674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675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671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677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678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679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680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676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682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683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684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685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681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687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688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689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690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686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692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693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694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695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691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697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698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699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700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696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702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703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704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705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701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707</v>
      </c>
      <c r="H1021" s="72">
        <f>IF('Раздел 4'!P59&gt;='Раздел 4'!P64,0,1)</f>
        <v>0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708</v>
      </c>
      <c r="H1022" s="72">
        <f>IF('Раздел 4'!Q59&gt;='Раздел 4'!Q64,0,1)</f>
        <v>0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709</v>
      </c>
      <c r="H1023" s="72">
        <f>IF('Раздел 4'!R59&gt;='Раздел 4'!R64,0,1)</f>
        <v>0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710</v>
      </c>
      <c r="H1024" s="72">
        <f>IF('Раздел 4'!S59&gt;='Раздел 4'!S64,0,1)</f>
        <v>0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706</v>
      </c>
      <c r="H1025" s="72">
        <f>IF('Раздел 4'!T59&gt;='Раздел 4'!T64,0,1)</f>
        <v>0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712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713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714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715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711</v>
      </c>
      <c r="H1030" s="72">
        <f>IF('Раздел 4'!T60&gt;='Раздел 4'!T61,0,1)</f>
        <v>0</v>
      </c>
    </row>
    <row r="1031" spans="1:8" x14ac:dyDescent="0.2">
      <c r="A1031" s="49">
        <f t="shared" ref="A1031:A1062" si="19">P_3</f>
        <v>609542</v>
      </c>
      <c r="B1031" s="49">
        <v>5</v>
      </c>
      <c r="C1031" s="49">
        <v>0</v>
      </c>
      <c r="D1031" s="49">
        <v>0</v>
      </c>
      <c r="E1031" s="49" t="str">
        <f>CONCATENATE("Количество ошибок в разделе 5: ",H1031)</f>
        <v>Количество ошибок в разделе 5: 0</v>
      </c>
      <c r="F1031" s="49"/>
      <c r="G1031" s="49"/>
      <c r="H1031" s="50">
        <f>SUM(H1032:H1062)</f>
        <v>0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1045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246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17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18</v>
      </c>
      <c r="H1035" s="72">
        <f>IF('Раздел 5'!P34&gt;='Раздел 5'!P35,0,1)</f>
        <v>0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19</v>
      </c>
      <c r="H1036" s="72">
        <f>IF('Раздел 5'!P41&gt;=SUM('Раздел 5'!P42:P47),0,1)</f>
        <v>0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247</v>
      </c>
      <c r="H1037" s="72">
        <f>IF('Раздел 5'!P41&gt;='Раздел 5'!P48,0,1)</f>
        <v>0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20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716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21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22</v>
      </c>
      <c r="H1041" s="72">
        <f>IF('Раздел 5'!P49&gt;='Раздел 5'!P51,0,1)</f>
        <v>0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23</v>
      </c>
      <c r="H1042" s="72">
        <f>IF('Раздел 5'!P49&gt;='Раздел 5'!P52,0,1)</f>
        <v>0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24</v>
      </c>
      <c r="H1043" s="72">
        <f>IF('Раздел 5'!P49&gt;='Раздел 5'!P53,0,1)</f>
        <v>0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25</v>
      </c>
      <c r="H1044" s="72">
        <f>IF('Раздел 5'!P49&gt;='Раздел 5'!P54,0,1)</f>
        <v>0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26</v>
      </c>
      <c r="H1045" s="72">
        <f>IF('Раздел 5'!P49&gt;='Раздел 5'!P55,0,1)</f>
        <v>0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27</v>
      </c>
      <c r="H1046" s="72">
        <f>IF('Раздел 5'!P49&gt;='Раздел 5'!P56,0,1)</f>
        <v>0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717</v>
      </c>
      <c r="H1047" s="72">
        <f>IF('Раздел 5'!P64=SUM('Раздел 5'!P65,'Раздел 5'!P66,'Раздел 5'!P67),0,1)</f>
        <v>0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718</v>
      </c>
      <c r="H1048" s="72">
        <f>IF('Раздел 5'!P68=SUM('Раздел 5'!P69,'Раздел 5'!P70,'Раздел 5'!P71),0,1)</f>
        <v>0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719</v>
      </c>
      <c r="H1049" s="72">
        <f>IF('Раздел 5'!P72=SUM('Раздел 5'!P73:P75),0,1)</f>
        <v>0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28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29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30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31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32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33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34</v>
      </c>
      <c r="H1056" s="72">
        <f>IF('Раздел 5'!P34&gt;='Раздел 5'!P36,0,1)</f>
        <v>0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35</v>
      </c>
      <c r="H1057" s="72">
        <f>IF('Раздел 5'!P34&gt;='Раздел 5'!P37,0,1)</f>
        <v>0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720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721</v>
      </c>
      <c r="H1059" s="72">
        <f>IF('Раздел 5'!P72&gt;='Раздел 5'!P76,0,1)</f>
        <v>0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722</v>
      </c>
      <c r="H1060" s="72">
        <f>IF('Раздел 5'!P78&gt;='Раздел 5'!P79,0,1)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723</v>
      </c>
      <c r="H1061" s="72">
        <f>IF('Раздел 5'!P80&gt;='Раздел 5'!P81,0,1)</f>
        <v>0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724</v>
      </c>
      <c r="H1062" s="72">
        <f>IF('Раздел 5'!P58&gt;='Раздел 5'!P59,0,1)</f>
        <v>0</v>
      </c>
    </row>
    <row r="1063" spans="1:8" x14ac:dyDescent="0.2">
      <c r="A1063" s="49">
        <f t="shared" ref="A1063:A1085" si="20">P_3</f>
        <v>609542</v>
      </c>
      <c r="B1063" s="49">
        <v>6</v>
      </c>
      <c r="C1063" s="49">
        <v>0</v>
      </c>
      <c r="D1063" s="49">
        <v>0</v>
      </c>
      <c r="E1063" s="49" t="str">
        <f>CONCATENATE("Количество ошибок в разделе 6: ",H1063)</f>
        <v>Количество ошибок в разделе 6: 0</v>
      </c>
      <c r="F1063" s="49"/>
      <c r="G1063" s="49"/>
      <c r="H1063" s="50">
        <f>SUM(H1064:H1075)</f>
        <v>0</v>
      </c>
    </row>
    <row r="1064" spans="1:8" x14ac:dyDescent="0.2">
      <c r="A1064">
        <f t="shared" si="20"/>
        <v>609542</v>
      </c>
      <c r="B1064" s="31">
        <v>6</v>
      </c>
      <c r="C1064" s="31">
        <v>1</v>
      </c>
      <c r="D1064" s="31">
        <v>1</v>
      </c>
      <c r="E1064" s="31" t="s">
        <v>248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1">
        <v>6</v>
      </c>
      <c r="C1065" s="31">
        <v>2</v>
      </c>
      <c r="D1065" s="31">
        <v>2</v>
      </c>
      <c r="E1065" s="31" t="s">
        <v>249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1">
        <v>6</v>
      </c>
      <c r="C1066" s="31">
        <v>3</v>
      </c>
      <c r="D1066" s="31">
        <v>3</v>
      </c>
      <c r="E1066" s="31" t="s">
        <v>250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1">
        <v>6</v>
      </c>
      <c r="C1067" s="31">
        <v>4</v>
      </c>
      <c r="D1067" s="31">
        <v>4</v>
      </c>
      <c r="E1067" s="31" t="s">
        <v>251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1">
        <v>6</v>
      </c>
      <c r="C1068" s="31">
        <v>5</v>
      </c>
      <c r="D1068" s="31">
        <v>5</v>
      </c>
      <c r="E1068" s="31" t="s">
        <v>36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1">
        <v>6</v>
      </c>
      <c r="C1069" s="31">
        <v>6</v>
      </c>
      <c r="D1069" s="31">
        <v>6</v>
      </c>
      <c r="E1069" s="31" t="s">
        <v>37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1">
        <v>6</v>
      </c>
      <c r="C1070" s="31">
        <v>7</v>
      </c>
      <c r="D1070" s="31">
        <v>7</v>
      </c>
      <c r="E1070" s="31" t="s">
        <v>261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1">
        <v>6</v>
      </c>
      <c r="C1071" s="31">
        <v>8</v>
      </c>
      <c r="D1071" s="31">
        <v>8</v>
      </c>
      <c r="E1071" s="31" t="s">
        <v>262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1">
        <v>6</v>
      </c>
      <c r="C1072" s="31">
        <v>9</v>
      </c>
      <c r="D1072" s="31">
        <v>9</v>
      </c>
      <c r="E1072" s="31" t="s">
        <v>788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1">
        <v>6</v>
      </c>
      <c r="C1073" s="31">
        <v>10</v>
      </c>
      <c r="D1073" s="31">
        <v>10</v>
      </c>
      <c r="E1073" s="31" t="s">
        <v>38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1">
        <v>6</v>
      </c>
      <c r="C1074" s="31">
        <v>11</v>
      </c>
      <c r="D1074" s="31">
        <v>11</v>
      </c>
      <c r="E1074" s="31" t="s">
        <v>39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1">
        <v>6</v>
      </c>
      <c r="C1075" s="31">
        <v>12</v>
      </c>
      <c r="D1075" s="31">
        <v>12</v>
      </c>
      <c r="E1075" s="31" t="s">
        <v>40</v>
      </c>
      <c r="H1075">
        <f>IF('Раздел 6'!P35&gt;='Раздел 6'!P41,0,1)</f>
        <v>0</v>
      </c>
    </row>
    <row r="1076" spans="1:8" x14ac:dyDescent="0.2">
      <c r="A1076" s="49">
        <f>P_3</f>
        <v>609542</v>
      </c>
      <c r="B1076" s="49">
        <v>7</v>
      </c>
      <c r="C1076" s="49">
        <v>0</v>
      </c>
      <c r="D1076" s="49">
        <v>0</v>
      </c>
      <c r="E1076" s="49" t="str">
        <f>CONCATENATE("Межраздельный контроль - количество ошибок: ",H1076)</f>
        <v>Межраздельный контроль - количество ошибок: 0</v>
      </c>
      <c r="F1076" s="49"/>
      <c r="G1076" s="49"/>
      <c r="H1076" s="50">
        <f>SUM(H1077:H1085)</f>
        <v>0</v>
      </c>
    </row>
    <row r="1077" spans="1:8" ht="25.5" x14ac:dyDescent="0.2">
      <c r="A1077">
        <f t="shared" si="20"/>
        <v>609542</v>
      </c>
      <c r="B1077" s="31">
        <v>7</v>
      </c>
      <c r="C1077" s="31">
        <v>1</v>
      </c>
      <c r="D1077" s="31">
        <v>1</v>
      </c>
      <c r="E1077" s="31" t="s">
        <v>1316</v>
      </c>
      <c r="H1077">
        <f>IF('Раздел 2'!U25-'Раздел 2'!U26+'Раздел 2'!U27&gt;='Раздел 3'!P21,0,1)</f>
        <v>0</v>
      </c>
    </row>
    <row r="1078" spans="1:8" ht="25.5" x14ac:dyDescent="0.2">
      <c r="A1078">
        <f t="shared" si="20"/>
        <v>609542</v>
      </c>
      <c r="B1078" s="31">
        <v>7</v>
      </c>
      <c r="C1078" s="31">
        <v>2</v>
      </c>
      <c r="D1078" s="31">
        <v>2</v>
      </c>
      <c r="E1078" s="31" t="s">
        <v>783</v>
      </c>
      <c r="H1078">
        <f>IF(SUM('Раздел 2'!V25:X25)-SUM('Раздел 2'!V26:X26)+SUM('Раздел 2'!V27:X27)&gt;='Раздел 3'!P23,0,1)</f>
        <v>0</v>
      </c>
    </row>
    <row r="1079" spans="1:8" ht="25.5" x14ac:dyDescent="0.2">
      <c r="A1079">
        <f t="shared" si="20"/>
        <v>609542</v>
      </c>
      <c r="B1079" s="31">
        <v>7</v>
      </c>
      <c r="C1079" s="31">
        <v>3</v>
      </c>
      <c r="D1079" s="31">
        <v>3</v>
      </c>
      <c r="E1079" s="31" t="s">
        <v>784</v>
      </c>
      <c r="H1079">
        <f>IF('Раздел 2'!V25-'Раздел 2'!V26+'Раздел 2'!V27&gt;='Раздел 3'!P24,0,1)</f>
        <v>0</v>
      </c>
    </row>
    <row r="1080" spans="1:8" ht="25.5" x14ac:dyDescent="0.2">
      <c r="A1080">
        <f t="shared" si="20"/>
        <v>609542</v>
      </c>
      <c r="B1080" s="31">
        <v>7</v>
      </c>
      <c r="C1080" s="31">
        <v>4</v>
      </c>
      <c r="D1080" s="31">
        <v>4</v>
      </c>
      <c r="E1080" s="31" t="s">
        <v>785</v>
      </c>
      <c r="H1080">
        <f>IF('Раздел 2'!W25-'Раздел 2'!W26+'Раздел 2'!W27&gt;='Раздел 3'!P25,0,1)</f>
        <v>0</v>
      </c>
    </row>
    <row r="1081" spans="1:8" ht="25.5" x14ac:dyDescent="0.2">
      <c r="A1081">
        <f t="shared" si="20"/>
        <v>609542</v>
      </c>
      <c r="B1081" s="31">
        <v>7</v>
      </c>
      <c r="C1081" s="31">
        <v>5</v>
      </c>
      <c r="D1081" s="31">
        <v>5</v>
      </c>
      <c r="E1081" s="31" t="s">
        <v>786</v>
      </c>
      <c r="H1081">
        <f>IF('Раздел 2'!Y25-'Раздел 2'!Y26+'Раздел 2'!Y27&gt;='Раздел 3'!P26,0,1)</f>
        <v>0</v>
      </c>
    </row>
    <row r="1082" spans="1:8" ht="25.5" x14ac:dyDescent="0.2">
      <c r="A1082">
        <f t="shared" si="20"/>
        <v>609542</v>
      </c>
      <c r="B1082" s="31">
        <v>7</v>
      </c>
      <c r="C1082" s="31">
        <v>6</v>
      </c>
      <c r="D1082" s="31">
        <v>6</v>
      </c>
      <c r="E1082" s="31" t="s">
        <v>787</v>
      </c>
      <c r="H1082">
        <f>IF('Раздел 2'!Z25-'Раздел 2'!Z26+'Раздел 2'!Z27&gt;='Раздел 3'!P28,0,1)</f>
        <v>0</v>
      </c>
    </row>
    <row r="1083" spans="1:8" ht="25.5" x14ac:dyDescent="0.2">
      <c r="A1083">
        <f t="shared" si="20"/>
        <v>609542</v>
      </c>
      <c r="B1083" s="31">
        <v>7</v>
      </c>
      <c r="C1083" s="31">
        <v>7</v>
      </c>
      <c r="D1083" s="31">
        <v>7</v>
      </c>
      <c r="E1083" s="31" t="s">
        <v>727</v>
      </c>
      <c r="H1083">
        <f>IF('Раздел 1'!P60='Раздел 2'!P48-'Раздел 2'!R48,0,1)</f>
        <v>0</v>
      </c>
    </row>
    <row r="1084" spans="1:8" x14ac:dyDescent="0.2">
      <c r="A1084">
        <f t="shared" si="20"/>
        <v>609542</v>
      </c>
      <c r="B1084" s="31">
        <v>7</v>
      </c>
      <c r="C1084" s="31">
        <v>8</v>
      </c>
      <c r="D1084" s="31">
        <v>8</v>
      </c>
      <c r="E1084" s="31" t="s">
        <v>725</v>
      </c>
      <c r="H1084">
        <f>IF('Раздел 3'!P52&gt;='Раздел 1'!P33,0,1)</f>
        <v>0</v>
      </c>
    </row>
    <row r="1085" spans="1:8" x14ac:dyDescent="0.2">
      <c r="A1085">
        <f t="shared" si="20"/>
        <v>609542</v>
      </c>
      <c r="B1085" s="31">
        <v>7</v>
      </c>
      <c r="C1085" s="31">
        <v>9</v>
      </c>
      <c r="D1085" s="31">
        <v>9</v>
      </c>
      <c r="E1085" s="31" t="s">
        <v>726</v>
      </c>
      <c r="H1085">
        <f>IF('Раздел 2'!T48&gt;='Раздел 3'!P52,0,1)</f>
        <v>0</v>
      </c>
    </row>
    <row r="1091" spans="1:1" ht="25.5" x14ac:dyDescent="0.2">
      <c r="A1091" t="s">
        <v>859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sksmol</cp:lastModifiedBy>
  <cp:lastPrinted>2017-02-21T09:58:45Z</cp:lastPrinted>
  <dcterms:created xsi:type="dcterms:W3CDTF">2009-10-05T09:32:20Z</dcterms:created>
  <dcterms:modified xsi:type="dcterms:W3CDTF">2017-02-21T10:09:54Z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13.01.001.52.26.342</vt:lpwstr>
  </property>
</Properties>
</file>